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customXml/itemProps1.xml" ContentType="application/vnd.openxmlformats-officedocument.customXmlProperties+xml"/>
  <Default Extension="jpeg" ContentType="image/jpeg"/>
  <Default Extension="emf" ContentType="image/x-emf"/>
  <Override PartName="/xl/activeX/activeX5.xml" ContentType="application/vnd.ms-office.activeX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5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Questa_cartella_di_lavoro"/>
  <bookViews>
    <workbookView xWindow="-120" yWindow="-120" windowWidth="29040" windowHeight="15720" tabRatio="446" activeTab="4"/>
  </bookViews>
  <sheets>
    <sheet name="PROGRAM" sheetId="1" r:id="rId1"/>
    <sheet name="Risorse storiche ante ccnl 2018" sheetId="2" r:id="rId2"/>
    <sheet name="Fondo 2024" sheetId="3" r:id="rId3"/>
    <sheet name="Calcolo limite" sheetId="4" r:id="rId4"/>
    <sheet name="Utilizzo 24" sheetId="5" r:id="rId5"/>
  </sheets>
  <definedNames>
    <definedName name="_xlnm._FilterDatabase" localSheetId="1" hidden="1">'Risorse storiche ante ccnl 2018'!$A$1:$A$31</definedName>
    <definedName name="_xlnm.Print_Area" localSheetId="2">'Fondo 2024'!$A$1:$B$71</definedName>
    <definedName name="_xlnm.Print_Area" localSheetId="0">PROGRAM!$B$2:$O$33</definedName>
    <definedName name="_xlnm.Print_Area" localSheetId="1">'Risorse storiche ante ccnl 2018'!$C$1:$D$32</definedName>
    <definedName name="_xlnm.Print_Area" localSheetId="4">'Utilizzo 24'!$A$1:$D$36</definedName>
    <definedName name="Excel_BuiltIn__FilterDatabase" localSheetId="4">'Utilizzo 24'!$A$1:$A$36</definedName>
    <definedName name="OLE_LINK2">NA()</definedName>
  </definedNames>
  <calcPr calcId="125725" iterateDelta="1E-4"/>
</workbook>
</file>

<file path=xl/calcChain.xml><?xml version="1.0" encoding="utf-8"?>
<calcChain xmlns="http://schemas.openxmlformats.org/spreadsheetml/2006/main">
  <c r="C3" i="4"/>
  <c r="D3" s="1"/>
  <c r="D2"/>
  <c r="B14" i="3"/>
  <c r="B12"/>
  <c r="B20"/>
  <c r="B22" s="1"/>
  <c r="B5"/>
  <c r="D8" i="2"/>
  <c r="D7"/>
  <c r="D6"/>
  <c r="D5"/>
  <c r="D4" i="4"/>
  <c r="D28" i="5"/>
  <c r="D24"/>
  <c r="D29"/>
  <c r="D30"/>
  <c r="D6" i="4"/>
  <c r="D14"/>
  <c r="D13"/>
  <c r="D12"/>
  <c r="D11"/>
  <c r="B37" i="3"/>
  <c r="D5" i="4"/>
  <c r="B17" i="3" l="1"/>
  <c r="D7" i="4"/>
  <c r="B52" i="3"/>
  <c r="B53" s="1"/>
  <c r="B65" l="1"/>
  <c r="D12" i="5"/>
  <c r="D32" i="2" l="1"/>
  <c r="B3" i="3" s="1"/>
  <c r="A22" i="2"/>
  <c r="D33" i="5" l="1"/>
  <c r="A33" s="1"/>
  <c r="D20" i="4"/>
  <c r="C32"/>
  <c r="C34"/>
  <c r="A1" i="3"/>
  <c r="B10"/>
  <c r="B23" s="1"/>
  <c r="B24" s="1"/>
  <c r="B64" s="1"/>
  <c r="C1" i="2"/>
  <c r="A5"/>
  <c r="A6"/>
  <c r="A13"/>
  <c r="A14"/>
  <c r="A15"/>
  <c r="A19"/>
  <c r="A21"/>
  <c r="A20" s="1"/>
  <c r="A24"/>
  <c r="A23" s="1"/>
  <c r="A28"/>
  <c r="A27" s="1"/>
  <c r="A30"/>
  <c r="A29" s="1"/>
  <c r="C1" i="5"/>
  <c r="D6"/>
  <c r="A7"/>
  <c r="A8"/>
  <c r="A9"/>
  <c r="A10"/>
  <c r="A13"/>
  <c r="A14"/>
  <c r="A15"/>
  <c r="A17"/>
  <c r="A18"/>
  <c r="A19"/>
  <c r="D23"/>
  <c r="A24"/>
  <c r="D25"/>
  <c r="D26"/>
  <c r="D27"/>
  <c r="A27" s="1"/>
  <c r="D31"/>
  <c r="A31" s="1"/>
  <c r="D32"/>
  <c r="A32" s="1"/>
  <c r="A18" i="2"/>
  <c r="A26"/>
  <c r="A25" s="1"/>
  <c r="A17"/>
  <c r="A25" i="5" l="1"/>
  <c r="D34"/>
  <c r="D36" s="1"/>
  <c r="B55" i="3"/>
  <c r="A16" i="2"/>
  <c r="C36" i="4"/>
  <c r="C38" s="1"/>
  <c r="C40" s="1"/>
  <c r="B56" i="3"/>
  <c r="A4" i="2"/>
  <c r="B57" i="3" l="1"/>
  <c r="B61" l="1"/>
  <c r="C10" i="4" s="1"/>
  <c r="D10" s="1"/>
  <c r="D15" s="1"/>
  <c r="B17" l="1"/>
  <c r="A17"/>
  <c r="B62" i="3" l="1"/>
  <c r="B66" s="1"/>
  <c r="C17" i="4"/>
  <c r="B63" i="3" l="1"/>
  <c r="D4" i="5"/>
</calcChain>
</file>

<file path=xl/sharedStrings.xml><?xml version="1.0" encoding="utf-8"?>
<sst xmlns="http://schemas.openxmlformats.org/spreadsheetml/2006/main" count="169" uniqueCount="162">
  <si>
    <t>●  Fondo e utilizzo C.C.N.L.</t>
  </si>
  <si>
    <t>Comune di:</t>
  </si>
  <si>
    <t>Respons :</t>
  </si>
  <si>
    <t>data compilazione:</t>
  </si>
  <si>
    <t>Powered by</t>
  </si>
  <si>
    <t>Lettera a) primo comma art. 15</t>
  </si>
  <si>
    <r>
      <t xml:space="preserve">Art. 31  C. 2 lett. a  CCNL 06.07.1995 </t>
    </r>
    <r>
      <rPr>
        <sz val="8"/>
        <rFont val="Tahoma"/>
        <family val="2"/>
      </rPr>
      <t>(Fondo lavoro straordinario al personale delle ex qualifiche VII e VIII che risulti incaricato delle funzioni dell'area delle posizioni organizzative)</t>
    </r>
  </si>
  <si>
    <r>
      <t xml:space="preserve">Art. 31  C. 2 lett. b  CCNL 06.07.1995 </t>
    </r>
    <r>
      <rPr>
        <sz val="8"/>
        <rFont val="Tahoma"/>
        <family val="2"/>
      </rPr>
      <t xml:space="preserve"> (Fondo per la remunerazione di particolari condizioni di disagio, pericolo o danno)</t>
    </r>
  </si>
  <si>
    <r>
      <t xml:space="preserve">Art. 31  C. 2 lett. c  CCNL 06.07.1995  </t>
    </r>
    <r>
      <rPr>
        <sz val="8"/>
        <rFont val="Tahoma"/>
        <family val="2"/>
      </rPr>
      <t>(Fondo per compensare particolari posizioni di lavoro e responsabilità)</t>
    </r>
  </si>
  <si>
    <r>
      <t xml:space="preserve">Art. 31  C. 2 lett. d  CCNL 06.07.1995 </t>
    </r>
    <r>
      <rPr>
        <sz val="8"/>
        <rFont val="Tahoma"/>
        <family val="2"/>
      </rPr>
      <t xml:space="preserve"> (Fondo per la qualità della prestazione individuale)</t>
    </r>
  </si>
  <si>
    <r>
      <t xml:space="preserve">Lettera e) primo comma art. 15  </t>
    </r>
    <r>
      <rPr>
        <sz val="8"/>
        <rFont val="Tahoma"/>
        <family val="2"/>
      </rPr>
      <t>(Fondo per la produttività collettiva e per il miglioramento dei servizi)</t>
    </r>
  </si>
  <si>
    <t>Lettera b) primo comma art. 15</t>
  </si>
  <si>
    <r>
      <t>Risorse aggiuntive</t>
    </r>
    <r>
      <rPr>
        <sz val="8"/>
        <rFont val="Tahoma"/>
        <family val="2"/>
      </rPr>
      <t xml:space="preserve"> </t>
    </r>
    <r>
      <rPr>
        <b/>
        <sz val="8"/>
        <rFont val="Tahoma"/>
        <family val="2"/>
      </rPr>
      <t>(0,5+0,2%</t>
    </r>
    <r>
      <rPr>
        <sz val="8"/>
        <rFont val="Tahoma"/>
        <family val="2"/>
      </rPr>
      <t xml:space="preserve"> del monte salari 1993) </t>
    </r>
  </si>
  <si>
    <r>
      <t>Risorse aggiuntive</t>
    </r>
    <r>
      <rPr>
        <sz val="8"/>
        <rFont val="Tahoma"/>
        <family val="2"/>
      </rPr>
      <t xml:space="preserve"> (ulteriore incremento del </t>
    </r>
    <r>
      <rPr>
        <b/>
        <sz val="8"/>
        <rFont val="Tahoma"/>
        <family val="2"/>
      </rPr>
      <t>0,65%</t>
    </r>
    <r>
      <rPr>
        <sz val="8"/>
        <rFont val="Tahoma"/>
        <family val="2"/>
      </rPr>
      <t xml:space="preserve"> del monte salari annuo calcolato con riferimento all'anno 1995) </t>
    </r>
  </si>
  <si>
    <r>
      <t>Lettera c) primo comma art. 15</t>
    </r>
    <r>
      <rPr>
        <sz val="8"/>
        <rFont val="Tahoma"/>
        <family val="2"/>
      </rPr>
      <t xml:space="preserve">                                             I risparmi di gestione destinati al trattamento accessorio nell’anno 1998 secondo la disciplina dell’art. 32 del CCNL. del 6.7.1995 e dell’art. 3 del CCNL. del 16.7.1996, qualora dal consuntivo dell’anno precedente a quello di utilizzazione non risulti un incremento delle spese del personale dipendente, salvo quello derivante dalla applicazione del CCNL;</t>
    </r>
  </si>
  <si>
    <r>
      <t xml:space="preserve">Lettera f) primo comma art. 15 </t>
    </r>
    <r>
      <rPr>
        <sz val="8"/>
        <rFont val="Tahoma"/>
        <family val="2"/>
      </rPr>
      <t>(I risparmi derivanti dalla applicazione della disciplina dell'art. 2, c. 3 del D.Lgs 29/1993)</t>
    </r>
  </si>
  <si>
    <r>
      <t>Lettera g) primo comma art. 15 -</t>
    </r>
    <r>
      <rPr>
        <sz val="8"/>
        <rFont val="Tahoma"/>
        <family val="2"/>
      </rPr>
      <t xml:space="preserve"> (risorse già destinate, per l'anno 1998, al pagamento del livello economico differenziato - </t>
    </r>
    <r>
      <rPr>
        <b/>
        <sz val="8"/>
        <rFont val="Tahoma"/>
        <family val="2"/>
      </rPr>
      <t>LED</t>
    </r>
    <r>
      <rPr>
        <sz val="8"/>
        <rFont val="Tahoma"/>
        <family val="2"/>
      </rPr>
      <t>)</t>
    </r>
  </si>
  <si>
    <r>
      <t>Lettera h) primo comma art. 15</t>
    </r>
    <r>
      <rPr>
        <sz val="8"/>
        <rFont val="Tahoma"/>
        <family val="2"/>
      </rPr>
      <t xml:space="preserve"> (Risorse destinate alla corresponsione della indennità di £ 1.500.000 di cui all'art.37, e. 4 del CCNL del 6.7.1995 indennità di direzione e di Staff al personale della ex VIlI qualifica) </t>
    </r>
  </si>
  <si>
    <r>
      <t xml:space="preserve">Lettera j) primo comma art. 15 - 0,52%  </t>
    </r>
    <r>
      <rPr>
        <sz val="8"/>
        <rFont val="Tahoma"/>
        <family val="2"/>
      </rPr>
      <t>Monte Salari anno 1997</t>
    </r>
  </si>
  <si>
    <r>
      <t>Lettera l) primo comma art. 15 al 2004 (</t>
    </r>
    <r>
      <rPr>
        <sz val="8"/>
        <rFont val="Tahoma"/>
        <family val="2"/>
      </rPr>
      <t>Somme connesse al trattamento economico accessorio del personale trasferito agli enti del comparto a seguito dell'attuazione dei processi di decentramento e delega delle funzioni)</t>
    </r>
  </si>
  <si>
    <t>Lettera m) primo comma art. 15 - 3% straordinario</t>
  </si>
  <si>
    <r>
      <t xml:space="preserve">ART 4 ccnl 5.10.01 comma 1     1,1% </t>
    </r>
    <r>
      <rPr>
        <sz val="8"/>
        <rFont val="Tahoma"/>
        <family val="2"/>
      </rPr>
      <t>Monte Salari anno 1999</t>
    </r>
  </si>
  <si>
    <r>
      <t xml:space="preserve">Quinto comma art. 15 - </t>
    </r>
    <r>
      <rPr>
        <sz val="8"/>
        <rFont val="Tahoma"/>
        <family val="2"/>
      </rPr>
      <t>Incremento stabile dotazioni orgniche SINO AL 2003</t>
    </r>
  </si>
  <si>
    <r>
      <t xml:space="preserve">ART. 4 comma 2 ccnl 5.10.01   RIA </t>
    </r>
    <r>
      <rPr>
        <sz val="8"/>
        <rFont val="Tahoma"/>
        <family val="2"/>
      </rPr>
      <t>SINO AL 2003</t>
    </r>
  </si>
  <si>
    <r>
      <t xml:space="preserve">ART 32 comma 1 ccnl 22.01.04   0,62% </t>
    </r>
    <r>
      <rPr>
        <sz val="8"/>
        <rFont val="Tahoma"/>
        <family val="2"/>
      </rPr>
      <t>Monte Salari anno 2001.</t>
    </r>
  </si>
  <si>
    <r>
      <t xml:space="preserve">ART 32 comma 2 ccnl 22.01.04   0,50% </t>
    </r>
    <r>
      <rPr>
        <sz val="8"/>
        <rFont val="Tahoma"/>
        <family val="2"/>
      </rPr>
      <t>Monte Salari dell’anno 2001, Tale incrementro è consentito agli enti la cui spesa del personale risulti inferiore al 39% delle entrate correnti accertate a consuntivo 2001</t>
    </r>
  </si>
  <si>
    <r>
      <t xml:space="preserve">ART 32 comma 7 ccnl 22.01.04  0,20% </t>
    </r>
    <r>
      <rPr>
        <sz val="8"/>
        <rFont val="Tahoma"/>
        <family val="2"/>
      </rPr>
      <t>Monte Salari dell’anno 2001, destinata al finanziamento della disciplina dell’art. 10 (alte professionalità). Tale incrementro è consentito agli enti la cui spesa del personale risulti inferiore al 39% delle entrate correnti accertate a consuntivo 2001.</t>
    </r>
  </si>
  <si>
    <r>
      <t xml:space="preserve">Art. 4 comma 1 ccnl 9-5-2006 </t>
    </r>
    <r>
      <rPr>
        <sz val="8"/>
        <rFont val="Tahoma"/>
        <family val="2"/>
      </rPr>
      <t>qualora il rapporto tra spesa del personale ed entrate correnti non sia superiore al 39%, a decorrere dal 31.12.2005 e a valere per l’anno 2006, incrementano le risorse decentrate di cui all’art. 31, comma 2, del CCNL del 22.1.2004 con un importo corrispondente allo 0,5% del monte salari dell'anno 2003, esclusa la quota relativa alla dirigenza.</t>
    </r>
  </si>
  <si>
    <r>
      <t xml:space="preserve">Art. 8 comma 2 ccnl 11-04-2008 </t>
    </r>
    <r>
      <rPr>
        <sz val="8"/>
        <rFont val="Tahoma"/>
        <family val="2"/>
      </rPr>
      <t>Gli enti a decorrere dal 31.12.2007 e a valere per l'anno 2008 incrementano le risorse con l'importo corrispondente allo 0,6% monte salari 2005,  qualora il rapporto tra spesa del personale ed entrate correnti sia non superiore al 39%</t>
    </r>
  </si>
  <si>
    <t>Dichiarazione congiunta n° 14 CCNL  22/01/2004 e n.1 CCNL 31/07/2009</t>
  </si>
  <si>
    <t>Art 14 c. 3 CCNL  1-4-99 Riduzione stabile lavoro straordinario</t>
  </si>
  <si>
    <t>Lettera l) primo comma art. 15 - 2004-2017</t>
  </si>
  <si>
    <t>Quinto comma art. 15 - Incremento stabile dotazioni orgniche dal 2004 al 2017</t>
  </si>
  <si>
    <t>TOTALE RISORSE STORICHE 2017</t>
  </si>
  <si>
    <r>
      <t xml:space="preserve">Art. 67  c. 2 lett. d) CCNL del 21.05.2018  </t>
    </r>
    <r>
      <rPr>
        <sz val="10"/>
        <color indexed="8"/>
        <rFont val="Calibri"/>
        <family val="2"/>
      </rPr>
      <t>Eventuali risorse riassorbite ai sensi dell’art. 2, comma 3 del decreto legislativo 30 marzo 2001, n. 165/2001 (trattamenti economici più favorevoli in godimento).</t>
    </r>
  </si>
  <si>
    <r>
      <t xml:space="preserve">Art. 67 c. 2 lett. e) CCNL 21.05.2018   - </t>
    </r>
    <r>
      <rPr>
        <sz val="10"/>
        <color indexed="8"/>
        <rFont val="Calibri"/>
        <family val="2"/>
      </rPr>
      <t>Somme connesse al trattamento economico accessorio del personale trasferito agli enti del comparto a seguito processi di decentramento e delega di funzioni.</t>
    </r>
  </si>
  <si>
    <r>
      <t xml:space="preserve">Art. 67 c. 2 lett. g) CCNL 21.05.2018 - </t>
    </r>
    <r>
      <rPr>
        <sz val="10"/>
        <color indexed="8"/>
        <rFont val="Calibri"/>
        <family val="2"/>
      </rPr>
      <t xml:space="preserve"> Riduzione stabile dello straordinario dal 2018</t>
    </r>
  </si>
  <si>
    <t>Totale Incrementi stabili  art. 67 c. 2 CCNL 2018 soggetti a limite</t>
  </si>
  <si>
    <r>
      <t xml:space="preserve">Incrementi con carattere di certezza e stabilità </t>
    </r>
    <r>
      <rPr>
        <b/>
        <u/>
        <sz val="10"/>
        <rFont val="Tahoma"/>
        <family val="2"/>
      </rPr>
      <t>NON</t>
    </r>
    <r>
      <rPr>
        <b/>
        <sz val="10"/>
        <rFont val="Tahoma"/>
        <family val="2"/>
      </rPr>
      <t xml:space="preserve"> soggetti a limite</t>
    </r>
  </si>
  <si>
    <r>
      <t xml:space="preserve">Art. 67 c. 2 lett. a) CCNL 21.05.2018  </t>
    </r>
    <r>
      <rPr>
        <sz val="10"/>
        <color indexed="8"/>
        <rFont val="Calibri"/>
        <family val="2"/>
      </rPr>
      <t xml:space="preserve">Incremento di </t>
    </r>
    <r>
      <rPr>
        <b/>
        <sz val="10"/>
        <color indexed="8"/>
        <rFont val="Calibri"/>
        <family val="2"/>
      </rPr>
      <t>83,20</t>
    </r>
    <r>
      <rPr>
        <sz val="10"/>
        <color indexed="8"/>
        <rFont val="Calibri"/>
        <family val="2"/>
      </rPr>
      <t xml:space="preserve"> per unità di personale in servizio al 31.12.2015</t>
    </r>
    <r>
      <rPr>
        <b/>
        <sz val="10"/>
        <color indexed="8"/>
        <rFont val="Calibri"/>
        <family val="2"/>
      </rPr>
      <t xml:space="preserve"> a valere dall'anno 2019</t>
    </r>
  </si>
  <si>
    <r>
      <t xml:space="preserve">Art. 67 c. 2 lett. b) CCNL 21.05.2018  </t>
    </r>
    <r>
      <rPr>
        <sz val="10"/>
        <color indexed="8"/>
        <rFont val="Calibri"/>
        <family val="2"/>
      </rPr>
      <t>Incrementi stipendiali differenziali previsti dall'art. 64 per il personale in servizio</t>
    </r>
    <r>
      <rPr>
        <sz val="11"/>
        <color indexed="8"/>
        <rFont val="Calibri"/>
        <family val="2"/>
      </rPr>
      <t xml:space="preserve"> </t>
    </r>
  </si>
  <si>
    <r>
      <t xml:space="preserve">Art. 79 c. 1 lett. b) CCNL 16.11.2022 </t>
    </r>
    <r>
      <rPr>
        <sz val="8"/>
        <rFont val="Tahoma"/>
        <family val="2"/>
      </rPr>
      <t xml:space="preserve">Incremento di </t>
    </r>
    <r>
      <rPr>
        <b/>
        <sz val="8"/>
        <rFont val="Tahoma"/>
        <family val="2"/>
      </rPr>
      <t>84,50</t>
    </r>
    <r>
      <rPr>
        <sz val="8"/>
        <rFont val="Tahoma"/>
        <family val="2"/>
      </rPr>
      <t xml:space="preserve"> per unità di personale in servizio al 31.12.2018 a valere dall'anno 2021</t>
    </r>
  </si>
  <si>
    <r>
      <t xml:space="preserve">Art. 79 c. 1bis  CCNL 16.11.2022 </t>
    </r>
    <r>
      <rPr>
        <sz val="8"/>
        <rFont val="Tahoma"/>
        <family val="2"/>
      </rPr>
      <t xml:space="preserve">Importo delle differenze stipendiali tra </t>
    </r>
    <r>
      <rPr>
        <b/>
        <sz val="8"/>
        <rFont val="Tahoma"/>
        <family val="2"/>
      </rPr>
      <t>B3</t>
    </r>
    <r>
      <rPr>
        <sz val="8"/>
        <rFont val="Tahoma"/>
        <family val="2"/>
      </rPr>
      <t xml:space="preserve"> e </t>
    </r>
    <r>
      <rPr>
        <b/>
        <sz val="8"/>
        <rFont val="Tahoma"/>
        <family val="2"/>
      </rPr>
      <t>B</t>
    </r>
    <r>
      <rPr>
        <sz val="8"/>
        <rFont val="Tahoma"/>
        <family val="2"/>
      </rPr>
      <t xml:space="preserve">1 e tra </t>
    </r>
    <r>
      <rPr>
        <b/>
        <sz val="8"/>
        <rFont val="Tahoma"/>
        <family val="2"/>
      </rPr>
      <t>D3</t>
    </r>
    <r>
      <rPr>
        <sz val="8"/>
        <rFont val="Tahoma"/>
        <family val="2"/>
      </rPr>
      <t xml:space="preserve"> e </t>
    </r>
    <r>
      <rPr>
        <b/>
        <sz val="8"/>
        <rFont val="Tahoma"/>
        <family val="2"/>
      </rPr>
      <t>D1</t>
    </r>
  </si>
  <si>
    <r>
      <t xml:space="preserve">Totale Incrementi con carattere di certezza e stabilità </t>
    </r>
    <r>
      <rPr>
        <b/>
        <u/>
        <sz val="10"/>
        <rFont val="Tahoma"/>
        <family val="2"/>
      </rPr>
      <t>NON</t>
    </r>
    <r>
      <rPr>
        <b/>
        <sz val="10"/>
        <rFont val="Tahoma"/>
        <family val="2"/>
      </rPr>
      <t xml:space="preserve"> soggetti a limite</t>
    </r>
  </si>
  <si>
    <t xml:space="preserve">Totale decurtazioni parte stabile </t>
  </si>
  <si>
    <t xml:space="preserve">RISORSE VARIABILI </t>
  </si>
  <si>
    <t>RISORSE  VARIABILI SOGGETTE AL LIMITE</t>
  </si>
  <si>
    <t>IMPORTI</t>
  </si>
  <si>
    <r>
      <t xml:space="preserve">Art. 67 8 c. 3 lett. c) CCNL 21.05.2018-  </t>
    </r>
    <r>
      <rPr>
        <sz val="10"/>
        <rFont val="Calibri"/>
        <family val="2"/>
      </rPr>
      <t>(recupero evasione ICI)</t>
    </r>
  </si>
  <si>
    <t>TOTALE RISORSE VARIABILI SOGGETTE AL LIMITE</t>
  </si>
  <si>
    <r>
      <t xml:space="preserve">Art. 67 c. 3 lett. c) CCNL del 21.02.2018 - </t>
    </r>
    <r>
      <rPr>
        <sz val="10"/>
        <color indexed="8"/>
        <rFont val="Calibri"/>
        <family val="2"/>
      </rPr>
      <t>incentivi per funzioni tecniche, art. 113 dlgs 50/2016, art. 76 dlgs 56/2017.</t>
    </r>
  </si>
  <si>
    <r>
      <t xml:space="preserve">Art. 67 c. 3 lett. c) CCNL del 21.02.2018 ) - </t>
    </r>
    <r>
      <rPr>
        <sz val="10"/>
        <color indexed="8"/>
        <rFont val="Calibri"/>
        <family val="2"/>
      </rPr>
      <t>Compensi ISTAT</t>
    </r>
  </si>
  <si>
    <r>
      <t xml:space="preserve">Art. 67 c. 3 lett. c) CCNL del 21.02.2018 - </t>
    </r>
    <r>
      <rPr>
        <sz val="10"/>
        <color indexed="8"/>
        <rFont val="Calibri"/>
        <family val="2"/>
      </rPr>
      <t>Diritto soggiorno Unione Europea D.Lgs 30/2007</t>
    </r>
  </si>
  <si>
    <r>
      <t xml:space="preserve">Art. 80 c. 1 CCNL 16.11.2022  - </t>
    </r>
    <r>
      <rPr>
        <sz val="10"/>
        <color indexed="8"/>
        <rFont val="Calibri"/>
        <family val="2"/>
      </rPr>
      <t xml:space="preserve">Somme non utilizzate nell’esercizio precedente </t>
    </r>
    <r>
      <rPr>
        <b/>
        <sz val="10"/>
        <color indexed="8"/>
        <rFont val="Calibri"/>
        <family val="2"/>
      </rPr>
      <t>(economie di parte stabile)</t>
    </r>
  </si>
  <si>
    <t>TOTALE RISORSE VARIABILI NON SOGGETTE AL LIMITE</t>
  </si>
  <si>
    <t xml:space="preserve">TOTALE RISORSE VARIABILI </t>
  </si>
  <si>
    <t xml:space="preserve">RIEPILOGO FONDO </t>
  </si>
  <si>
    <t xml:space="preserve">Risorse variabili soggette a limite </t>
  </si>
  <si>
    <r>
      <t xml:space="preserve">Totale fondo al netto delle risorse  </t>
    </r>
    <r>
      <rPr>
        <b/>
        <u/>
        <sz val="11"/>
        <rFont val="Tahoma"/>
        <family val="2"/>
      </rPr>
      <t>NON</t>
    </r>
    <r>
      <rPr>
        <b/>
        <sz val="11"/>
        <rFont val="Tahoma"/>
        <family val="2"/>
      </rPr>
      <t xml:space="preserve"> soggette a limite prima delle decurtazioni </t>
    </r>
  </si>
  <si>
    <t xml:space="preserve">Totale fondo al netto delle decurtazioni anni precedenti </t>
  </si>
  <si>
    <t xml:space="preserve">TOTALE FONDO A SEGUITO DECURTAZIONE </t>
  </si>
  <si>
    <t>Fondo straordinario</t>
  </si>
  <si>
    <t>Utilizzo Straordinario</t>
  </si>
  <si>
    <t xml:space="preserve">Economia da riportare sul fondo </t>
  </si>
  <si>
    <t>calcolo limite salario accessorio 2016</t>
  </si>
  <si>
    <t>fondo salario accessorio</t>
  </si>
  <si>
    <t>fondo posizioni organizzative e alte professionalità</t>
  </si>
  <si>
    <t xml:space="preserve">Fondo dirigenti </t>
  </si>
  <si>
    <t>Straordinario</t>
  </si>
  <si>
    <t xml:space="preserve">Trattamento accessorio Segretario </t>
  </si>
  <si>
    <t>ammontare salario accessorio 2016</t>
  </si>
  <si>
    <t>ammontare salario accessorio anno corrente</t>
  </si>
  <si>
    <t>quantificazione fondo anno corrente</t>
  </si>
  <si>
    <t>taglio</t>
  </si>
  <si>
    <t>fondo definitivo anno corrente</t>
  </si>
  <si>
    <t>N° DIPENDENTI IN SERVIZIO AL 31/12/2018</t>
  </si>
  <si>
    <t>Solo se "APPLICABILE ART 33 D.L. 34/2019" compilare la parte sottostante</t>
  </si>
  <si>
    <t>FONDO 2018 SOGGETTO AL LIMITE                                  (Art. 23 C. 2  D. Lgs 75/2017)</t>
  </si>
  <si>
    <t>RETRIBUZIONI DI POSIZIONE E DI RISULTATO                        (Art. 23 C. 2  D. Lgs 75/2017)</t>
  </si>
  <si>
    <t>TOTALE DELLE VOCI RILEVANTI AI FINI DEL LIMITE X IL TRATTAMENTO ACCESSORIO</t>
  </si>
  <si>
    <t>FONDO 2020 SOGGETTO AL LIMITE                                  (Art. 23 C. 2  D. Lgs 75/2017)</t>
  </si>
  <si>
    <t>Valore medio procapite 2018</t>
  </si>
  <si>
    <t>ADEGUAMENTO DEL LIMITE DEL TRATTAMENTO ACCESSORIO  2016 (ART. 33, D.L. 34/2019)</t>
  </si>
  <si>
    <t>LIMITE TRATTAMENTO ACCESSORIO RIDETERMINATO</t>
  </si>
  <si>
    <t>RESIDUO FONDO</t>
  </si>
  <si>
    <t>Residuo fondo a seguito destinazioni di utilizzo</t>
  </si>
  <si>
    <t>FONDO INDISPONIBILE</t>
  </si>
  <si>
    <r>
      <t>a) inquadramento ex led</t>
    </r>
    <r>
      <rPr>
        <sz val="10"/>
        <rFont val="Tahoma"/>
        <family val="2"/>
      </rPr>
      <t xml:space="preserve"> </t>
    </r>
    <r>
      <rPr>
        <i/>
        <sz val="10"/>
        <rFont val="Tahoma"/>
        <family val="2"/>
      </rPr>
      <t xml:space="preserve">                                   </t>
    </r>
  </si>
  <si>
    <t xml:space="preserve">b) progressioni economiche                                            </t>
  </si>
  <si>
    <t>c) Indennità di comparto art.33 ccnl 22.01.04</t>
  </si>
  <si>
    <t>e) Indennità educatori asilo nido</t>
  </si>
  <si>
    <t>indennità personale dell'ex-VIII q.F.  non titolare di P.O.</t>
  </si>
  <si>
    <t>TOTALE RISORSE STABILI INDISPONIBILI PER LA CONTRATTAZIONE</t>
  </si>
  <si>
    <t xml:space="preserve">a) Premi correlati alla performance organizzativa </t>
  </si>
  <si>
    <t>b) Premi correlati alla performance individuale</t>
  </si>
  <si>
    <t xml:space="preserve">c) Indennità condizioni di lavoro </t>
  </si>
  <si>
    <t xml:space="preserve">d) Indennità di turno </t>
  </si>
  <si>
    <t>g) Indennità di reperibilità</t>
  </si>
  <si>
    <t>i) Compensi per specifiche responsabilità di cui all'art. 84 CCNL 16/11/2022</t>
  </si>
  <si>
    <t>h) Compensi di cui all'art. 24 comma 1 CCNL 14/9/2000 (maggiorazione festiva)</t>
  </si>
  <si>
    <t>l) Indennità di funzione art 56 sexsies (Compiti di responsabilità P.M.)</t>
  </si>
  <si>
    <t>n) Indennità di funzione art 56 quinquies (Servizio esterno P.M.)</t>
  </si>
  <si>
    <t>o) Progressione economica con decorrenza nell'anno di riferimento finanziata con risorse stabili</t>
  </si>
  <si>
    <t>TOTALE UTILIZZO CONCORDATO NELL'ANNO</t>
  </si>
  <si>
    <r>
      <t>Compensi specifiche disposizioni di legge   art. 67 c. 3 lett.a</t>
    </r>
    <r>
      <rPr>
        <b/>
        <sz val="9"/>
        <rFont val="Tahoma"/>
        <family val="2"/>
      </rPr>
      <t xml:space="preserve">  (Sponsorizzazioni)</t>
    </r>
  </si>
  <si>
    <r>
      <t>Compensi specifiche disposizioni di legge - art. 67 c. 3 lett.b</t>
    </r>
    <r>
      <rPr>
        <b/>
        <sz val="9"/>
        <rFont val="Tahoma"/>
        <family val="2"/>
      </rPr>
      <t xml:space="preserve">  (Piani di razionalizzazione e riqualificazione della spesa)</t>
    </r>
  </si>
  <si>
    <r>
      <t>Compensi specifiche disposizioni di legge   art. 67 c. 3 lett.c.</t>
    </r>
    <r>
      <rPr>
        <b/>
        <sz val="9"/>
        <rFont val="Tahoma"/>
        <family val="2"/>
      </rPr>
      <t xml:space="preserve">  (Funzioni tecniche)</t>
    </r>
  </si>
  <si>
    <r>
      <t>Compensi specifiche disposizioni di legge art. 67 c. 3 lett.c.</t>
    </r>
    <r>
      <rPr>
        <b/>
        <sz val="9"/>
        <rFont val="Tahoma"/>
        <family val="2"/>
      </rPr>
      <t xml:space="preserve">  (Istat)</t>
    </r>
  </si>
  <si>
    <r>
      <t>Compensi specifiche disposizioni di legge art. 67 c. 3 lett.c</t>
    </r>
    <r>
      <rPr>
        <b/>
        <sz val="9"/>
        <rFont val="Tahoma"/>
        <family val="2"/>
      </rPr>
      <t>.  (Sanatoria Edilizia)</t>
    </r>
  </si>
  <si>
    <r>
      <t>compenso specifiche disposizioni di legge  art. 67 c. 3 lett.f</t>
    </r>
    <r>
      <rPr>
        <b/>
        <sz val="9"/>
        <rFont val="Tahoma"/>
        <family val="2"/>
      </rPr>
      <t xml:space="preserve"> -messi notificatori</t>
    </r>
  </si>
  <si>
    <r>
      <t>Compensi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specifiche disposizioni di legge art. 67 c. 3 lett. i</t>
    </r>
    <r>
      <rPr>
        <b/>
        <sz val="9"/>
        <rFont val="Tahoma"/>
        <family val="2"/>
      </rPr>
      <t xml:space="preserve"> - art. 208 CDS</t>
    </r>
  </si>
  <si>
    <t>Totale utilizzo compensi specifiche disposizioni di legge    (ex lett. K)</t>
  </si>
  <si>
    <t xml:space="preserve">TOTALE UTILIZZO FONDO  </t>
  </si>
  <si>
    <r>
      <t xml:space="preserve">ART 4 comma 2 ccnl 5.10.01   RIA </t>
    </r>
    <r>
      <rPr>
        <sz val="8"/>
        <rFont val="Tahoma"/>
        <family val="2"/>
      </rPr>
      <t>DAL 2004 AL 2016</t>
    </r>
  </si>
  <si>
    <r>
      <t>Art. 67  c. 2 lett. c) CCNL 21.05.2018</t>
    </r>
    <r>
      <rPr>
        <sz val="10"/>
        <color indexed="8"/>
        <rFont val="Calibri"/>
        <family val="2"/>
      </rPr>
      <t xml:space="preserve"> - Integrazione risorse dell’importo annuo della retribuzione individuale di anzianità e degli assegni ad personam in godimento da parte del personale comunque cessato dal servizio l'anno precedente (da inserire solo le nuove risorse che si liberano a partire dalle cessazioni verificatesi nell'anno precedente dal 2017).</t>
    </r>
  </si>
  <si>
    <r>
      <t xml:space="preserve">RISORSE VARIABILI </t>
    </r>
    <r>
      <rPr>
        <b/>
        <u/>
        <sz val="10"/>
        <color indexed="8"/>
        <rFont val="Calibri"/>
        <family val="2"/>
      </rPr>
      <t>NON</t>
    </r>
    <r>
      <rPr>
        <b/>
        <sz val="10"/>
        <color indexed="8"/>
        <rFont val="Calibri"/>
        <family val="2"/>
      </rPr>
      <t xml:space="preserve"> SOGGETTE AL LIMITE</t>
    </r>
  </si>
  <si>
    <t xml:space="preserve">Risorse stabili sottoposte a limite </t>
  </si>
  <si>
    <t xml:space="preserve">Decurtazioni </t>
  </si>
  <si>
    <r>
      <t>Decurtazioni operate nel 2014 - cessazioni e rispetto limite 2010</t>
    </r>
    <r>
      <rPr>
        <b/>
        <sz val="1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(art. 9 comma 2 bis L. 122/2010 secondo  periodo)</t>
    </r>
  </si>
  <si>
    <r>
      <t>Decurtazioni operate nell'anno 2016 - cessazioni e rispetto limite 2015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>(art. 1 comma 236 L.208/2015)</t>
    </r>
  </si>
  <si>
    <r>
      <rPr>
        <b/>
        <sz val="12"/>
        <rFont val="Calibri"/>
        <family val="2"/>
        <scheme val="minor"/>
      </rPr>
      <t>Decurtazioni per superamento tetto trattamento accessorio 2016</t>
    </r>
    <r>
      <rPr>
        <sz val="14"/>
        <rFont val="Calibri"/>
        <family val="2"/>
        <scheme val="minor"/>
      </rPr>
      <t xml:space="preserve">                           </t>
    </r>
    <r>
      <rPr>
        <b/>
        <sz val="12"/>
        <rFont val="Calibri"/>
        <family val="2"/>
        <scheme val="minor"/>
      </rPr>
      <t>(art.23 comma 2 D.lgs. 75/2017)</t>
    </r>
  </si>
  <si>
    <t xml:space="preserve">TOTALE FONDO DECURTATO INCLUSE LE SOMME NON SOTTOPOSTE A LIMITE </t>
  </si>
  <si>
    <t>FONDO COMPENSI PER LAVORO STRAORDINARIO – Art. 14 C.C.N.L. 1° Aprile 1999 –                                              (Come confermato dall’art. 45 del CCNL 22.01.2004)</t>
  </si>
  <si>
    <r>
      <t xml:space="preserve">Art. 67 del CCNL 21.05.2018 c. 1                                                                                       </t>
    </r>
    <r>
      <rPr>
        <b/>
        <sz val="12"/>
        <color indexed="8"/>
        <rFont val="Calibri"/>
        <family val="2"/>
        <scheme val="minor"/>
      </rPr>
      <t>Unico importo fondo del salario accessorio consolidato all'anno 2017</t>
    </r>
  </si>
  <si>
    <t xml:space="preserve"> </t>
  </si>
  <si>
    <r>
      <t>fondo posizioni organizzative al netto del prelievo di</t>
    </r>
    <r>
      <rPr>
        <b/>
        <sz val="10"/>
        <rFont val="Arial"/>
        <family val="2"/>
      </rPr>
      <t xml:space="preserve"> </t>
    </r>
  </si>
  <si>
    <t>calcolo eventuale decurtazione anno 2024</t>
  </si>
  <si>
    <t>Incrementi stabili art. 79 c. 1 e 1 bis CCNL 2022</t>
  </si>
  <si>
    <r>
      <t xml:space="preserve">Art. 79 c. 1 lett. c) CCNL 16.11.2022 - </t>
    </r>
    <r>
      <rPr>
        <sz val="10"/>
        <color indexed="8"/>
        <rFont val="Calibri"/>
        <family val="2"/>
      </rPr>
      <t>Incrementi per gli effetti derivanti dall’incremento delle dotazioni organiche.</t>
    </r>
  </si>
  <si>
    <r>
      <t xml:space="preserve">Art. 79 c. 1  lett. d) CCNL 16.11.2022  </t>
    </r>
    <r>
      <rPr>
        <sz val="10"/>
        <color indexed="8"/>
        <rFont val="Calibri"/>
        <family val="2"/>
      </rPr>
      <t>Incrementi stipendiali differenziali previsti dall'art. 76 per il personale in servizio</t>
    </r>
    <r>
      <rPr>
        <sz val="11"/>
        <color indexed="8"/>
        <rFont val="Calibri"/>
        <family val="2"/>
      </rPr>
      <t xml:space="preserve"> </t>
    </r>
  </si>
  <si>
    <t>Decurtazioni (a detrarre)</t>
  </si>
  <si>
    <t>Totale risorse fisse avente carattere di certezza e stabilità SOGGETTE A LIMITE</t>
  </si>
  <si>
    <t>TOTALE RISORSE FISSE AVENTI CARATTERE DI CERTEZZA E STABILITA'</t>
  </si>
  <si>
    <r>
      <t>Art. 67 c. 3 lett. c) CCNL del 21.05.2018 -</t>
    </r>
    <r>
      <rPr>
        <sz val="10"/>
        <rFont val="Calibri"/>
        <family val="2"/>
      </rPr>
      <t xml:space="preserve"> (Legge Regionale)</t>
    </r>
  </si>
  <si>
    <r>
      <t>Art. 67  c. 3 lett. a)  CCNL  21.05.2018-</t>
    </r>
    <r>
      <rPr>
        <sz val="10"/>
        <color indexed="8"/>
        <rFont val="Calibri"/>
        <family val="2"/>
      </rPr>
      <t xml:space="preserve">(contratti di  sponsorizzazione) </t>
    </r>
  </si>
  <si>
    <r>
      <t xml:space="preserve">Art. 67  c. 3 lett. f) CCNL del 21.05.2018 </t>
    </r>
    <r>
      <rPr>
        <sz val="10"/>
        <color indexed="8"/>
        <rFont val="Calibri"/>
        <family val="2"/>
      </rPr>
      <t>Quota parte rimborso spese per notificazione atti dell’amministrazione finanziaria (messi notificatori).</t>
    </r>
  </si>
  <si>
    <r>
      <t>Art. 79 c. 2 lett. b) CCNL del 16.11.2022 -</t>
    </r>
    <r>
      <rPr>
        <sz val="10"/>
        <color indexed="8"/>
        <rFont val="Calibri"/>
        <family val="2"/>
      </rPr>
      <t xml:space="preserve">un importo massimo fino </t>
    </r>
    <r>
      <rPr>
        <b/>
        <sz val="10"/>
        <color indexed="8"/>
        <rFont val="Calibri"/>
        <family val="2"/>
      </rPr>
      <t xml:space="preserve">all’1,2 % </t>
    </r>
    <r>
      <rPr>
        <sz val="10"/>
        <color indexed="8"/>
        <rFont val="Calibri"/>
        <family val="2"/>
      </rPr>
      <t xml:space="preserve"> del monte salari anno 1997, relativo al personale destinatario del presente CCNL, ove nel bilancio dell’ente sussista la relativa capacità di spesa</t>
    </r>
  </si>
  <si>
    <r>
      <t xml:space="preserve">Art. 79 c. 2 lett. c) CCNL del 16.11.2022  </t>
    </r>
    <r>
      <rPr>
        <sz val="10"/>
        <color indexed="8"/>
        <rFont val="Calibri"/>
        <family val="2"/>
      </rPr>
      <t>risorse finalizzate ad adeguare le disponibilità del Fondo sulla base di scelte organizzative, gestionali e di politica retributiva degli enti, anche connesse ad assunzioni di personale a tempo determinato, ove nel bilancio sussista la relativa capacità di spesa</t>
    </r>
  </si>
  <si>
    <r>
      <t>Art. 67 c. 3 lett. d)  CCNL del 21.05.2018-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Ria</t>
    </r>
    <r>
      <rPr>
        <sz val="10"/>
        <color indexed="8"/>
        <rFont val="Calibri"/>
        <family val="2"/>
      </rPr>
      <t xml:space="preserve"> e assegni ad personam personale cessato - quota rateo anno di cessazione anno 2024  </t>
    </r>
  </si>
  <si>
    <r>
      <t>Art. 67 c. 3 lett. a) CCNL del 21.02.2018 -</t>
    </r>
    <r>
      <rPr>
        <sz val="10"/>
        <color indexed="8"/>
        <rFont val="Calibri"/>
        <family val="2"/>
      </rPr>
      <t xml:space="preserve"> sponsorizzazioni </t>
    </r>
  </si>
  <si>
    <r>
      <t xml:space="preserve">Art. 67 c. 3 lett. b) CCNL del 21.02.2018  ART. 16, c. 4, 5 e 6 DL 98/2011 - </t>
    </r>
    <r>
      <rPr>
        <sz val="10"/>
        <color indexed="8"/>
        <rFont val="Calibri"/>
        <family val="2"/>
      </rPr>
      <t xml:space="preserve"> Piani di razionalizzazione e riqualificazione della spesa</t>
    </r>
  </si>
  <si>
    <r>
      <t xml:space="preserve">Art. 67 c. 3 lett. c) CCNL del 21.02.2018 - </t>
    </r>
    <r>
      <rPr>
        <sz val="10"/>
        <color rgb="FF000000"/>
        <rFont val="Calibri"/>
        <family val="2"/>
      </rPr>
      <t xml:space="preserve"> Sanatoria Edilizia</t>
    </r>
  </si>
  <si>
    <r>
      <t xml:space="preserve">Art. 79  c. 2 lett. d) CCNL 16.11.2022 - </t>
    </r>
    <r>
      <rPr>
        <sz val="10"/>
        <color indexed="8"/>
        <rFont val="Calibri"/>
        <family val="2"/>
      </rPr>
      <t>Eventuali risparmi derivanti dalla applicazione della disciplina dello straordinario di cui all’art. 14.</t>
    </r>
  </si>
  <si>
    <r>
      <t xml:space="preserve">Art. 67 c. 3 lett. c) CCNL del 21.02.2018 - </t>
    </r>
    <r>
      <rPr>
        <sz val="10"/>
        <color rgb="FF000000"/>
        <rFont val="Calibri"/>
        <family val="2"/>
      </rPr>
      <t xml:space="preserve"> Compensi IMU e TARI</t>
    </r>
  </si>
  <si>
    <r>
      <t xml:space="preserve">Art. 79  c. 3 CCNL 16.11.2022  </t>
    </r>
    <r>
      <rPr>
        <sz val="10"/>
        <color indexed="8"/>
        <rFont val="Calibri"/>
        <family val="2"/>
      </rPr>
      <t>Incremento</t>
    </r>
    <r>
      <rPr>
        <b/>
        <sz val="10"/>
        <color indexed="8"/>
        <rFont val="Calibri"/>
        <family val="2"/>
      </rPr>
      <t xml:space="preserve"> 0,22% </t>
    </r>
    <r>
      <rPr>
        <sz val="10"/>
        <color indexed="8"/>
        <rFont val="Calibri"/>
        <family val="2"/>
      </rPr>
      <t>M.S. anno 2018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 </t>
    </r>
  </si>
  <si>
    <r>
      <rPr>
        <b/>
        <sz val="10"/>
        <color rgb="FF000000"/>
        <rFont val="Calibri"/>
        <family val="2"/>
      </rPr>
      <t>Art 8 c. 3 D.L. 13/2023</t>
    </r>
    <r>
      <rPr>
        <sz val="10"/>
        <color indexed="8"/>
        <rFont val="Calibri"/>
        <family val="2"/>
      </rPr>
      <t xml:space="preserve"> Incremento per soggetti attuatori e gestori di fondi PNRR</t>
    </r>
  </si>
  <si>
    <t xml:space="preserve">Totale Risorse fisse avente carattere di certezza e stabilità al netto delle decurtazioni incluse le somme non sottoposte a limite </t>
  </si>
  <si>
    <t xml:space="preserve">Totale Risorse variabili incluse le somme non sottoposte a limite </t>
  </si>
  <si>
    <r>
      <t>Compensi specifiche disposizioni di legge art. 67 c. 3 lett.c.</t>
    </r>
    <r>
      <rPr>
        <b/>
        <sz val="9"/>
        <rFont val="Tahoma"/>
        <family val="2"/>
      </rPr>
      <t xml:space="preserve">  (Diritto soggiorno Unione Europea D.Lgs 30/2007)</t>
    </r>
  </si>
  <si>
    <r>
      <t>Compenso specifiche disposizioni di legge  art. 67 c. 3 lett. c -</t>
    </r>
    <r>
      <rPr>
        <b/>
        <sz val="9"/>
        <rFont val="Tahoma"/>
        <family val="2"/>
      </rPr>
      <t>IMU E TARI</t>
    </r>
  </si>
  <si>
    <r>
      <t>Compensi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specifiche disposizioni di legge   art. 67 c. 3 lett.c.</t>
    </r>
    <r>
      <rPr>
        <b/>
        <sz val="9"/>
        <rFont val="Tahoma"/>
        <family val="2"/>
      </rPr>
      <t xml:space="preserve"> - </t>
    </r>
  </si>
  <si>
    <r>
      <t xml:space="preserve">N° DIPENDENTI IN SERVIZIO </t>
    </r>
    <r>
      <rPr>
        <sz val="10"/>
        <color indexed="10"/>
        <rFont val="Arial"/>
        <family val="2"/>
      </rPr>
      <t>AL 31/12/2024</t>
    </r>
  </si>
  <si>
    <t>Valore medio procapite 2024</t>
  </si>
  <si>
    <r>
      <t xml:space="preserve">DIFFERENZA FRA VALORI MEDI (SOLO NEL CASO DI N. DIP DEL </t>
    </r>
    <r>
      <rPr>
        <sz val="10"/>
        <color indexed="10"/>
        <rFont val="Arial"/>
        <family val="2"/>
      </rPr>
      <t>2024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MAGGIORE</t>
    </r>
    <r>
      <rPr>
        <sz val="10"/>
        <color indexed="8"/>
        <rFont val="Arial"/>
        <family val="2"/>
      </rPr>
      <t xml:space="preserve"> DEL N. DIP. DEL 2018)</t>
    </r>
  </si>
  <si>
    <r>
      <t xml:space="preserve">Art. 15, c. 1, letT. l) CCNL 1/4/99 </t>
    </r>
    <r>
      <rPr>
        <sz val="8"/>
        <rFont val="Tahoma"/>
        <family val="2"/>
      </rPr>
      <t xml:space="preserve">risorse o riduzioni derivanti dal salario accessorio per trasferimenti a seguito del decentramento e delega di funzioni </t>
    </r>
    <r>
      <rPr>
        <b/>
        <sz val="8"/>
        <rFont val="Tahoma"/>
        <family val="2"/>
      </rPr>
      <t xml:space="preserve">(personale Ata) </t>
    </r>
  </si>
  <si>
    <r>
      <t xml:space="preserve">Art. 19, c. 1 CCNL 1/4/99 </t>
    </r>
    <r>
      <rPr>
        <sz val="8"/>
        <rFont val="Tahoma"/>
        <family val="2"/>
      </rPr>
      <t>Insieme delle risorse già utilizzate per il primo inquadramento</t>
    </r>
    <r>
      <rPr>
        <b/>
        <sz val="8"/>
        <rFont val="Tahoma"/>
        <family val="2"/>
      </rPr>
      <t xml:space="preserve"> delle ex q.f. 1^ e 2^ e 5^ dell’area della vigilanza (Art. 7, c. 7, CCNL 31/3/1999)</t>
    </r>
  </si>
  <si>
    <r>
      <t xml:space="preserve">Art. 67 c. 1 CCNL 21.05.2018 </t>
    </r>
    <r>
      <rPr>
        <sz val="9"/>
        <color indexed="8"/>
        <rFont val="Tahoma"/>
        <family val="2"/>
      </rPr>
      <t>decurtazione fondo nuovi incarichi di posizioni organizzative e risultato - enti con, e senza dirigenza</t>
    </r>
  </si>
  <si>
    <r>
      <rPr>
        <b/>
        <sz val="10"/>
        <color rgb="FF000000"/>
        <rFont val="Calibri"/>
        <family val="2"/>
      </rPr>
      <t>Art 79 c. 2 lett. c)</t>
    </r>
    <r>
      <rPr>
        <sz val="10"/>
        <color indexed="8"/>
        <rFont val="Calibri"/>
        <family val="2"/>
      </rPr>
      <t xml:space="preserve">  Risorse finalizzate ad adeguare le disponibilità del Fondo sulla base di scelte organizzative, gestionali e di politica retributiva. </t>
    </r>
    <r>
      <rPr>
        <b/>
        <sz val="10"/>
        <color rgb="FF000000"/>
        <rFont val="Calibri"/>
        <family val="2"/>
      </rPr>
      <t>Sono riconprese le risorse di cui all'art. 98 c. 1 lett. c)  - Proventi C.d.S. ex art. 208</t>
    </r>
  </si>
  <si>
    <r>
      <t>Art. 67  c. 3 lett. k) CCNL del 21.05.2018</t>
    </r>
    <r>
      <rPr>
        <sz val="10"/>
        <color indexed="8"/>
        <rFont val="Calibri"/>
        <family val="2"/>
      </rPr>
      <t>) somme connesse al trattamento economico accessorio del personale trasferito agli enti del comparto a seguito processi di decentramento e delega di funzioni.</t>
    </r>
  </si>
  <si>
    <r>
      <t xml:space="preserve">Art. 67 c. 3 lett. c) CCNL del 21.02.2018 - </t>
    </r>
    <r>
      <rPr>
        <sz val="10"/>
        <color indexed="8"/>
        <rFont val="Calibri"/>
        <family val="2"/>
      </rPr>
      <t>Compensi legali per sentenze favorevoli</t>
    </r>
  </si>
  <si>
    <r>
      <t xml:space="preserve">Art. 79  c. 2 lett. c) CCNL 16.11.2022 - </t>
    </r>
    <r>
      <rPr>
        <sz val="10"/>
        <color rgb="FF000000"/>
        <rFont val="Calibri"/>
        <family val="2"/>
      </rPr>
      <t xml:space="preserve">risorse finalizzate ad adeguare le disponibilità del Fondo sulla base di scelte organizzative, gestionali e di politica retributiva degli enti, quota incremento </t>
    </r>
    <r>
      <rPr>
        <b/>
        <sz val="10"/>
        <color rgb="FF000000"/>
        <rFont val="Calibri"/>
        <family val="2"/>
      </rPr>
      <t>CDS maggiore incasso rispetto all'anno precedente</t>
    </r>
  </si>
  <si>
    <t>Valguarnera Caropepe</t>
  </si>
</sst>
</file>

<file path=xl/styles.xml><?xml version="1.0" encoding="utf-8"?>
<styleSheet xmlns="http://schemas.openxmlformats.org/spreadsheetml/2006/main">
  <numFmts count="15">
    <numFmt numFmtId="44" formatCode="_-&quot;€&quot;\ * #,##0.00_-;\-&quot;€&quot;\ * #,##0.00_-;_-&quot;€&quot;\ * &quot;-&quot;??_-;_-@_-"/>
    <numFmt numFmtId="164" formatCode="_-* #,##0.00\ _€_-;\-* #,##0.00\ _€_-;_-* &quot;-&quot;??\ _€_-;_-@_-"/>
    <numFmt numFmtId="165" formatCode="_-* #,##0.00_-;\-* #,##0.00_-;_-* \-??_-;_-@_-"/>
    <numFmt numFmtId="166" formatCode="_-* #,##0_-;\-* #,##0_-;_-* \-_-;_-@_-"/>
    <numFmt numFmtId="167" formatCode="dd/mm/yy;@"/>
    <numFmt numFmtId="168" formatCode="_-* #,##0.00_-;\-* #,##0.00_-;_-* \-_-;_-@_-"/>
    <numFmt numFmtId="169" formatCode="_-[$€-410]\ * #,##0.00_-;\-[$€-410]\ * #,##0.00_-;_-[$€-410]\ * \-??_-;_-@_-"/>
    <numFmt numFmtId="170" formatCode="&quot; € &quot;#,##0.00\ ;&quot;-€ &quot;#,##0.00\ ;&quot; € -&quot;#\ ;@\ "/>
    <numFmt numFmtId="171" formatCode="_-&quot;€ &quot;* #,##0.00_-;&quot;-€ &quot;* #,##0.00_-;_-&quot;€ &quot;* \-??_-;_-@_-"/>
    <numFmt numFmtId="172" formatCode="_-* #,##0.00&quot; €&quot;_-;\-* #,##0.00&quot; €&quot;_-;_-* \-??&quot; €&quot;_-;_-@_-"/>
    <numFmt numFmtId="173" formatCode="_-* #,##0.00\ _€_-;\-* #,##0.00\ _€_-;_-* \-??\ _€_-;_-@_-"/>
    <numFmt numFmtId="174" formatCode="_-* #,##0.00\ [$€-410]_-;\-* #,##0.00\ [$€-410]_-;_-* \-??\ [$€-410]_-;_-@_-"/>
    <numFmt numFmtId="175" formatCode="_-* #,##0.00\ [$€-410]_-;\-* #,##0.00\ [$€-410]_-;_-* &quot;-&quot;??\ [$€-410]_-;_-@_-"/>
    <numFmt numFmtId="176" formatCode="[$€-2]\ #,##0.00;[Red]\-[$€-2]\ #,##0.00"/>
    <numFmt numFmtId="177" formatCode="#,##0_ ;\-#,##0\ "/>
  </numFmts>
  <fonts count="66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sz val="11"/>
      <color indexed="14"/>
      <name val="Calibri"/>
      <family val="2"/>
    </font>
    <font>
      <sz val="11"/>
      <color indexed="17"/>
      <name val="Calibri"/>
      <family val="2"/>
    </font>
    <font>
      <sz val="10"/>
      <name val="Tahoma"/>
      <family val="2"/>
    </font>
    <font>
      <b/>
      <sz val="10"/>
      <color indexed="48"/>
      <name val="Arial"/>
      <family val="2"/>
    </font>
    <font>
      <b/>
      <i/>
      <sz val="14"/>
      <name val="Tahoma"/>
      <family val="2"/>
    </font>
    <font>
      <i/>
      <sz val="14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0"/>
      <color indexed="47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9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name val="Tahoma"/>
      <family val="2"/>
    </font>
    <font>
      <b/>
      <sz val="10"/>
      <name val="Calibri"/>
      <family val="2"/>
    </font>
    <font>
      <b/>
      <sz val="12"/>
      <name val="Tahoma"/>
      <family val="2"/>
    </font>
    <font>
      <b/>
      <sz val="11"/>
      <name val="Calibri"/>
      <family val="2"/>
    </font>
    <font>
      <b/>
      <sz val="12"/>
      <color indexed="8"/>
      <name val="Calibri"/>
      <family val="2"/>
    </font>
    <font>
      <b/>
      <u/>
      <sz val="10"/>
      <name val="Tahoma"/>
      <family val="2"/>
    </font>
    <font>
      <sz val="11"/>
      <name val="Calibri"/>
      <family val="2"/>
    </font>
    <font>
      <sz val="10"/>
      <name val="Calibri"/>
      <family val="2"/>
    </font>
    <font>
      <b/>
      <u/>
      <sz val="11"/>
      <name val="Tahoma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b/>
      <u/>
      <sz val="10"/>
      <color indexed="8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</font>
    <font>
      <u/>
      <sz val="10"/>
      <color theme="1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9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50"/>
        <bgColor indexed="22"/>
      </patternFill>
    </fill>
    <fill>
      <patternFill patternType="solid">
        <fgColor indexed="44"/>
        <bgColor indexed="22"/>
      </patternFill>
    </fill>
    <fill>
      <patternFill patternType="solid">
        <fgColor indexed="22"/>
        <bgColor indexed="50"/>
      </patternFill>
    </fill>
    <fill>
      <patternFill patternType="solid">
        <fgColor indexed="26"/>
        <bgColor indexed="43"/>
      </patternFill>
    </fill>
    <fill>
      <patternFill patternType="solid">
        <fgColor indexed="24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57"/>
        <bgColor indexed="21"/>
      </patternFill>
    </fill>
    <fill>
      <patternFill patternType="solid">
        <fgColor indexed="11"/>
        <bgColor indexed="49"/>
      </patternFill>
    </fill>
    <fill>
      <patternFill patternType="solid">
        <fgColor rgb="FF89E0FF"/>
        <bgColor indexed="49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3" fillId="4" borderId="1" applyNumberFormat="0" applyAlignment="0" applyProtection="0"/>
    <xf numFmtId="0" fontId="4" fillId="0" borderId="2" applyNumberFormat="0" applyFill="0" applyAlignment="0" applyProtection="0"/>
    <xf numFmtId="0" fontId="5" fillId="12" borderId="3" applyNumberFormat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1" fillId="0" borderId="0"/>
    <xf numFmtId="0" fontId="6" fillId="3" borderId="1" applyNumberFormat="0" applyAlignment="0" applyProtection="0"/>
    <xf numFmtId="165" fontId="51" fillId="0" borderId="0" applyFill="0" applyBorder="0" applyAlignment="0" applyProtection="0"/>
    <xf numFmtId="166" fontId="51" fillId="0" borderId="0" applyFill="0" applyBorder="0" applyAlignment="0" applyProtection="0"/>
    <xf numFmtId="166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0" fontId="7" fillId="9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5" borderId="4" applyNumberFormat="0" applyAlignment="0" applyProtection="0"/>
    <xf numFmtId="0" fontId="8" fillId="4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170" fontId="1" fillId="0" borderId="0"/>
    <xf numFmtId="0" fontId="63" fillId="0" borderId="0" applyNumberFormat="0" applyFill="0" applyBorder="0" applyAlignment="0" applyProtection="0"/>
  </cellStyleXfs>
  <cellXfs count="256">
    <xf numFmtId="0" fontId="0" fillId="0" borderId="0" xfId="0"/>
    <xf numFmtId="0" fontId="51" fillId="0" borderId="0" xfId="38"/>
    <xf numFmtId="0" fontId="51" fillId="8" borderId="10" xfId="38" applyFill="1" applyBorder="1" applyProtection="1">
      <protection hidden="1"/>
    </xf>
    <xf numFmtId="0" fontId="51" fillId="8" borderId="0" xfId="38" applyFill="1" applyProtection="1">
      <protection hidden="1"/>
    </xf>
    <xf numFmtId="0" fontId="51" fillId="8" borderId="0" xfId="38" applyFill="1" applyProtection="1">
      <protection locked="0"/>
    </xf>
    <xf numFmtId="0" fontId="51" fillId="8" borderId="11" xfId="38" applyFill="1" applyBorder="1" applyProtection="1">
      <protection locked="0"/>
    </xf>
    <xf numFmtId="0" fontId="0" fillId="8" borderId="0" xfId="38" applyFont="1" applyFill="1" applyAlignment="1" applyProtection="1">
      <alignment horizontal="right"/>
      <protection hidden="1"/>
    </xf>
    <xf numFmtId="0" fontId="51" fillId="8" borderId="10" xfId="38" applyFill="1" applyBorder="1" applyAlignment="1" applyProtection="1">
      <alignment horizontal="left"/>
      <protection hidden="1"/>
    </xf>
    <xf numFmtId="0" fontId="51" fillId="8" borderId="11" xfId="38" applyFill="1" applyBorder="1" applyProtection="1">
      <protection hidden="1"/>
    </xf>
    <xf numFmtId="0" fontId="51" fillId="8" borderId="12" xfId="38" applyFill="1" applyBorder="1" applyProtection="1">
      <protection hidden="1"/>
    </xf>
    <xf numFmtId="0" fontId="51" fillId="8" borderId="13" xfId="38" applyFill="1" applyBorder="1" applyProtection="1">
      <protection hidden="1"/>
    </xf>
    <xf numFmtId="0" fontId="51" fillId="8" borderId="14" xfId="38" applyFill="1" applyBorder="1" applyProtection="1">
      <protection hidden="1"/>
    </xf>
    <xf numFmtId="0" fontId="18" fillId="0" borderId="0" xfId="36" applyFont="1" applyProtection="1">
      <protection hidden="1"/>
    </xf>
    <xf numFmtId="0" fontId="18" fillId="0" borderId="0" xfId="36" applyFont="1" applyAlignment="1">
      <alignment vertical="center"/>
    </xf>
    <xf numFmtId="0" fontId="18" fillId="4" borderId="0" xfId="36" applyFont="1" applyFill="1" applyAlignment="1">
      <alignment horizontal="center" vertical="center"/>
    </xf>
    <xf numFmtId="0" fontId="18" fillId="0" borderId="0" xfId="36" applyFont="1"/>
    <xf numFmtId="0" fontId="21" fillId="4" borderId="15" xfId="36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justify" wrapText="1"/>
    </xf>
    <xf numFmtId="0" fontId="21" fillId="4" borderId="17" xfId="36" applyFont="1" applyFill="1" applyBorder="1" applyAlignment="1">
      <alignment horizontal="center" vertical="center"/>
    </xf>
    <xf numFmtId="0" fontId="22" fillId="3" borderId="18" xfId="36" applyFont="1" applyFill="1" applyBorder="1" applyAlignment="1">
      <alignment horizontal="justify" vertical="center" wrapText="1"/>
    </xf>
    <xf numFmtId="4" fontId="18" fillId="4" borderId="22" xfId="36" applyNumberFormat="1" applyFont="1" applyFill="1" applyBorder="1" applyAlignment="1">
      <alignment horizontal="center" vertical="center"/>
    </xf>
    <xf numFmtId="0" fontId="18" fillId="4" borderId="0" xfId="36" applyFont="1" applyFill="1"/>
    <xf numFmtId="0" fontId="18" fillId="4" borderId="0" xfId="36" applyFont="1" applyFill="1" applyAlignment="1">
      <alignment wrapText="1"/>
    </xf>
    <xf numFmtId="4" fontId="18" fillId="4" borderId="0" xfId="36" applyNumberFormat="1" applyFont="1" applyFill="1" applyAlignment="1">
      <alignment wrapText="1"/>
    </xf>
    <xf numFmtId="4" fontId="18" fillId="4" borderId="29" xfId="36" applyNumberFormat="1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justify" vertical="center" wrapText="1"/>
    </xf>
    <xf numFmtId="0" fontId="22" fillId="3" borderId="26" xfId="0" applyFont="1" applyFill="1" applyBorder="1" applyAlignment="1">
      <alignment horizontal="justify" vertical="center" wrapText="1"/>
    </xf>
    <xf numFmtId="4" fontId="18" fillId="4" borderId="30" xfId="36" applyNumberFormat="1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justify" vertical="center" wrapText="1"/>
    </xf>
    <xf numFmtId="0" fontId="22" fillId="3" borderId="15" xfId="36" applyFont="1" applyFill="1" applyBorder="1" applyAlignment="1">
      <alignment horizontal="justify" vertical="center" wrapText="1"/>
    </xf>
    <xf numFmtId="3" fontId="18" fillId="4" borderId="0" xfId="36" applyNumberFormat="1" applyFont="1" applyFill="1"/>
    <xf numFmtId="4" fontId="18" fillId="4" borderId="0" xfId="36" applyNumberFormat="1" applyFont="1" applyFill="1" applyAlignment="1">
      <alignment vertical="center"/>
    </xf>
    <xf numFmtId="3" fontId="18" fillId="4" borderId="0" xfId="36" applyNumberFormat="1" applyFont="1" applyFill="1" applyAlignment="1">
      <alignment vertical="center"/>
    </xf>
    <xf numFmtId="168" fontId="18" fillId="4" borderId="0" xfId="36" applyNumberFormat="1" applyFont="1" applyFill="1"/>
    <xf numFmtId="4" fontId="24" fillId="4" borderId="33" xfId="36" applyNumberFormat="1" applyFont="1" applyFill="1" applyBorder="1" applyAlignment="1">
      <alignment horizontal="center" vertical="center"/>
    </xf>
    <xf numFmtId="4" fontId="18" fillId="4" borderId="33" xfId="36" applyNumberFormat="1" applyFont="1" applyFill="1" applyBorder="1" applyAlignment="1">
      <alignment horizontal="center" vertical="center"/>
    </xf>
    <xf numFmtId="4" fontId="18" fillId="4" borderId="0" xfId="36" applyNumberFormat="1" applyFont="1" applyFill="1"/>
    <xf numFmtId="4" fontId="27" fillId="4" borderId="0" xfId="36" applyNumberFormat="1" applyFont="1" applyFill="1"/>
    <xf numFmtId="0" fontId="28" fillId="3" borderId="15" xfId="36" applyFont="1" applyFill="1" applyBorder="1" applyAlignment="1">
      <alignment horizontal="center" vertical="center" wrapText="1"/>
    </xf>
    <xf numFmtId="4" fontId="18" fillId="0" borderId="0" xfId="36" applyNumberFormat="1" applyFont="1"/>
    <xf numFmtId="0" fontId="30" fillId="0" borderId="0" xfId="28" applyFont="1" applyAlignment="1">
      <alignment horizontal="left" vertical="top" wrapText="1"/>
    </xf>
    <xf numFmtId="169" fontId="30" fillId="0" borderId="0" xfId="28" applyNumberFormat="1" applyFont="1" applyAlignment="1">
      <alignment horizontal="left" vertical="center" wrapText="1"/>
    </xf>
    <xf numFmtId="0" fontId="20" fillId="0" borderId="0" xfId="36" applyFont="1" applyProtection="1">
      <protection locked="0"/>
    </xf>
    <xf numFmtId="0" fontId="31" fillId="0" borderId="0" xfId="28" applyFont="1" applyAlignment="1" applyProtection="1">
      <alignment horizontal="center" vertical="top" wrapText="1"/>
      <protection locked="0"/>
    </xf>
    <xf numFmtId="0" fontId="32" fillId="0" borderId="0" xfId="28" applyFont="1" applyAlignment="1" applyProtection="1">
      <alignment horizontal="center" vertical="center" wrapText="1"/>
      <protection locked="0"/>
    </xf>
    <xf numFmtId="0" fontId="30" fillId="0" borderId="0" xfId="28" applyFont="1" applyAlignment="1">
      <alignment horizontal="center" vertical="top" wrapText="1"/>
    </xf>
    <xf numFmtId="170" fontId="1" fillId="0" borderId="0" xfId="51"/>
    <xf numFmtId="171" fontId="34" fillId="3" borderId="19" xfId="51" applyNumberFormat="1" applyFont="1" applyFill="1" applyBorder="1" applyAlignment="1">
      <alignment horizontal="center" vertical="center" wrapText="1"/>
    </xf>
    <xf numFmtId="0" fontId="35" fillId="4" borderId="0" xfId="0" applyFont="1" applyFill="1" applyAlignment="1">
      <alignment vertical="center" wrapText="1"/>
    </xf>
    <xf numFmtId="0" fontId="31" fillId="3" borderId="15" xfId="36" applyFont="1" applyFill="1" applyBorder="1" applyAlignment="1">
      <alignment horizontal="justify" vertical="center" wrapText="1"/>
    </xf>
    <xf numFmtId="171" fontId="36" fillId="0" borderId="25" xfId="51" applyNumberFormat="1" applyFont="1" applyBorder="1" applyAlignment="1" applyProtection="1">
      <alignment horizontal="center" vertical="center" wrapText="1"/>
      <protection locked="0"/>
    </xf>
    <xf numFmtId="171" fontId="36" fillId="0" borderId="25" xfId="51" applyNumberFormat="1" applyFont="1" applyBorder="1" applyAlignment="1">
      <alignment horizontal="center" vertical="center" wrapText="1"/>
    </xf>
    <xf numFmtId="0" fontId="31" fillId="3" borderId="34" xfId="36" applyFont="1" applyFill="1" applyBorder="1" applyAlignment="1">
      <alignment horizontal="justify" vertical="center" wrapText="1"/>
    </xf>
    <xf numFmtId="0" fontId="37" fillId="3" borderId="23" xfId="36" applyFont="1" applyFill="1" applyBorder="1" applyAlignment="1">
      <alignment horizontal="justify" vertical="center" wrapText="1"/>
    </xf>
    <xf numFmtId="170" fontId="15" fillId="3" borderId="25" xfId="51" applyFont="1" applyFill="1" applyBorder="1" applyAlignment="1">
      <alignment horizontal="center" vertical="center"/>
    </xf>
    <xf numFmtId="0" fontId="22" fillId="3" borderId="21" xfId="36" applyFont="1" applyFill="1" applyBorder="1" applyAlignment="1">
      <alignment horizontal="justify" vertical="center" wrapText="1"/>
    </xf>
    <xf numFmtId="172" fontId="30" fillId="0" borderId="0" xfId="28" applyNumberFormat="1" applyFont="1" applyAlignment="1">
      <alignment horizontal="left" vertical="top" wrapText="1"/>
    </xf>
    <xf numFmtId="0" fontId="22" fillId="3" borderId="23" xfId="36" applyFont="1" applyFill="1" applyBorder="1" applyAlignment="1">
      <alignment horizontal="justify" vertical="center" wrapText="1"/>
    </xf>
    <xf numFmtId="171" fontId="36" fillId="4" borderId="25" xfId="51" applyNumberFormat="1" applyFont="1" applyFill="1" applyBorder="1" applyAlignment="1">
      <alignment horizontal="center" vertical="center" wrapText="1"/>
    </xf>
    <xf numFmtId="0" fontId="29" fillId="3" borderId="23" xfId="36" applyFont="1" applyFill="1" applyBorder="1" applyAlignment="1">
      <alignment horizontal="justify" vertical="center" wrapText="1"/>
    </xf>
    <xf numFmtId="171" fontId="39" fillId="0" borderId="25" xfId="51" applyNumberFormat="1" applyFont="1" applyBorder="1" applyAlignment="1" applyProtection="1">
      <alignment horizontal="center" vertical="center" wrapText="1"/>
      <protection locked="0"/>
    </xf>
    <xf numFmtId="0" fontId="35" fillId="3" borderId="10" xfId="36" applyFont="1" applyFill="1" applyBorder="1" applyAlignment="1">
      <alignment horizontal="center" vertical="center" wrapText="1"/>
    </xf>
    <xf numFmtId="171" fontId="36" fillId="18" borderId="25" xfId="51" applyNumberFormat="1" applyFont="1" applyFill="1" applyBorder="1" applyAlignment="1" applyProtection="1">
      <alignment horizontal="center" vertical="center" wrapText="1"/>
      <protection locked="0"/>
    </xf>
    <xf numFmtId="0" fontId="33" fillId="3" borderId="23" xfId="0" applyFont="1" applyFill="1" applyBorder="1" applyAlignment="1">
      <alignment horizontal="center" vertical="center" wrapText="1"/>
    </xf>
    <xf numFmtId="0" fontId="30" fillId="0" borderId="0" xfId="28" applyFont="1" applyAlignment="1">
      <alignment horizontal="left" vertical="center" wrapText="1"/>
    </xf>
    <xf numFmtId="0" fontId="35" fillId="4" borderId="0" xfId="36" applyFont="1" applyFill="1" applyAlignment="1">
      <alignment vertical="center" wrapText="1"/>
    </xf>
    <xf numFmtId="0" fontId="31" fillId="19" borderId="27" xfId="28" applyFont="1" applyFill="1" applyBorder="1" applyAlignment="1">
      <alignment horizontal="center" vertical="center" wrapText="1"/>
    </xf>
    <xf numFmtId="169" fontId="31" fillId="19" borderId="22" xfId="28" applyNumberFormat="1" applyFont="1" applyFill="1" applyBorder="1" applyAlignment="1">
      <alignment horizontal="center" vertical="center" wrapText="1"/>
    </xf>
    <xf numFmtId="0" fontId="31" fillId="0" borderId="23" xfId="28" applyFont="1" applyBorder="1" applyAlignment="1">
      <alignment horizontal="left" vertical="top" wrapText="1"/>
    </xf>
    <xf numFmtId="169" fontId="31" fillId="4" borderId="25" xfId="51" applyNumberFormat="1" applyFont="1" applyFill="1" applyBorder="1" applyAlignment="1" applyProtection="1">
      <alignment horizontal="center" vertical="center" wrapText="1"/>
      <protection locked="0"/>
    </xf>
    <xf numFmtId="171" fontId="34" fillId="4" borderId="25" xfId="51" applyNumberFormat="1" applyFont="1" applyFill="1" applyBorder="1" applyAlignment="1" applyProtection="1">
      <alignment horizontal="center" vertical="center" wrapText="1"/>
      <protection locked="0"/>
    </xf>
    <xf numFmtId="0" fontId="31" fillId="0" borderId="35" xfId="28" applyFont="1" applyBorder="1" applyAlignment="1">
      <alignment vertical="top" wrapText="1"/>
    </xf>
    <xf numFmtId="169" fontId="15" fillId="4" borderId="36" xfId="51" applyNumberFormat="1" applyFont="1" applyFill="1" applyBorder="1" applyAlignment="1" applyProtection="1">
      <alignment horizontal="center" vertical="center" wrapText="1"/>
      <protection locked="0"/>
    </xf>
    <xf numFmtId="169" fontId="1" fillId="4" borderId="36" xfId="51" applyNumberFormat="1" applyFill="1" applyBorder="1" applyAlignment="1" applyProtection="1">
      <alignment horizontal="center" vertical="center" wrapText="1"/>
      <protection locked="0"/>
    </xf>
    <xf numFmtId="169" fontId="1" fillId="4" borderId="25" xfId="51" applyNumberFormat="1" applyFill="1" applyBorder="1" applyAlignment="1" applyProtection="1">
      <alignment horizontal="center" vertical="center" wrapText="1"/>
      <protection locked="0"/>
    </xf>
    <xf numFmtId="169" fontId="1" fillId="4" borderId="25" xfId="28" applyNumberFormat="1" applyFill="1" applyBorder="1" applyAlignment="1">
      <alignment horizontal="center" vertical="center" wrapText="1"/>
    </xf>
    <xf numFmtId="0" fontId="31" fillId="19" borderId="23" xfId="28" applyFont="1" applyFill="1" applyBorder="1" applyAlignment="1">
      <alignment horizontal="left" vertical="center" wrapText="1"/>
    </xf>
    <xf numFmtId="169" fontId="15" fillId="19" borderId="25" xfId="28" applyNumberFormat="1" applyFont="1" applyFill="1" applyBorder="1" applyAlignment="1">
      <alignment horizontal="center" vertical="center" wrapText="1"/>
    </xf>
    <xf numFmtId="169" fontId="31" fillId="4" borderId="25" xfId="28" applyNumberFormat="1" applyFont="1" applyFill="1" applyBorder="1" applyAlignment="1" applyProtection="1">
      <alignment horizontal="center" vertical="center" wrapText="1"/>
      <protection locked="0"/>
    </xf>
    <xf numFmtId="0" fontId="31" fillId="0" borderId="23" xfId="28" applyFont="1" applyBorder="1" applyAlignment="1">
      <alignment horizontal="justify" vertical="center" wrapText="1"/>
    </xf>
    <xf numFmtId="169" fontId="31" fillId="0" borderId="25" xfId="51" applyNumberFormat="1" applyFont="1" applyBorder="1" applyAlignment="1" applyProtection="1">
      <alignment horizontal="center" vertical="center" wrapText="1"/>
      <protection locked="0"/>
    </xf>
    <xf numFmtId="169" fontId="31" fillId="4" borderId="25" xfId="28" applyNumberFormat="1" applyFont="1" applyFill="1" applyBorder="1" applyAlignment="1">
      <alignment horizontal="center" vertical="center" wrapText="1"/>
    </xf>
    <xf numFmtId="0" fontId="30" fillId="0" borderId="23" xfId="28" applyFont="1" applyBorder="1" applyAlignment="1">
      <alignment horizontal="left" vertical="top" wrapText="1"/>
    </xf>
    <xf numFmtId="170" fontId="30" fillId="0" borderId="0" xfId="28" applyNumberFormat="1" applyFont="1" applyAlignment="1">
      <alignment horizontal="left" vertical="top" wrapText="1"/>
    </xf>
    <xf numFmtId="169" fontId="31" fillId="19" borderId="25" xfId="28" applyNumberFormat="1" applyFont="1" applyFill="1" applyBorder="1" applyAlignment="1">
      <alignment horizontal="center" vertical="center" wrapText="1"/>
    </xf>
    <xf numFmtId="169" fontId="37" fillId="5" borderId="25" xfId="28" applyNumberFormat="1" applyFont="1" applyFill="1" applyBorder="1" applyAlignment="1" applyProtection="1">
      <alignment horizontal="center" vertical="center" wrapText="1"/>
      <protection locked="0"/>
    </xf>
    <xf numFmtId="169" fontId="37" fillId="18" borderId="25" xfId="28" applyNumberFormat="1" applyFont="1" applyFill="1" applyBorder="1" applyAlignment="1" applyProtection="1">
      <alignment horizontal="center" vertical="center" wrapText="1"/>
      <protection locked="0"/>
    </xf>
    <xf numFmtId="169" fontId="15" fillId="0" borderId="25" xfId="28" applyNumberFormat="1" applyFont="1" applyBorder="1" applyAlignment="1">
      <alignment horizontal="right" vertical="center" wrapText="1"/>
    </xf>
    <xf numFmtId="0" fontId="31" fillId="0" borderId="31" xfId="28" applyFont="1" applyBorder="1" applyAlignment="1">
      <alignment horizontal="left" vertical="top" wrapText="1"/>
    </xf>
    <xf numFmtId="170" fontId="15" fillId="0" borderId="30" xfId="51" applyFont="1" applyBorder="1"/>
    <xf numFmtId="0" fontId="0" fillId="0" borderId="0" xfId="0" applyAlignment="1">
      <alignment horizontal="left" vertical="top"/>
    </xf>
    <xf numFmtId="165" fontId="51" fillId="0" borderId="24" xfId="30" applyFill="1" applyBorder="1" applyAlignment="1" applyProtection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173" fontId="43" fillId="0" borderId="24" xfId="0" applyNumberFormat="1" applyFont="1" applyBorder="1" applyAlignment="1">
      <alignment horizontal="left" vertical="top"/>
    </xf>
    <xf numFmtId="0" fontId="43" fillId="0" borderId="24" xfId="0" applyFont="1" applyBorder="1" applyAlignment="1">
      <alignment horizontal="left" vertical="top"/>
    </xf>
    <xf numFmtId="169" fontId="43" fillId="0" borderId="24" xfId="0" applyNumberFormat="1" applyFont="1" applyBorder="1" applyAlignment="1">
      <alignment horizontal="left" vertical="top"/>
    </xf>
    <xf numFmtId="0" fontId="51" fillId="4" borderId="24" xfId="37" applyFill="1" applyBorder="1" applyAlignment="1" applyProtection="1">
      <alignment vertical="center"/>
      <protection locked="0"/>
    </xf>
    <xf numFmtId="174" fontId="1" fillId="0" borderId="24" xfId="51" applyNumberFormat="1" applyBorder="1" applyAlignment="1">
      <alignment vertical="center"/>
    </xf>
    <xf numFmtId="174" fontId="0" fillId="0" borderId="24" xfId="0" applyNumberForma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174" fontId="42" fillId="0" borderId="24" xfId="0" applyNumberFormat="1" applyFont="1" applyBorder="1" applyAlignment="1">
      <alignment horizontal="center" vertical="center"/>
    </xf>
    <xf numFmtId="0" fontId="18" fillId="0" borderId="0" xfId="0" applyFont="1"/>
    <xf numFmtId="4" fontId="29" fillId="3" borderId="15" xfId="32" applyNumberFormat="1" applyFont="1" applyFill="1" applyBorder="1" applyAlignment="1" applyProtection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0" fontId="18" fillId="0" borderId="0" xfId="0" applyFont="1" applyAlignment="1" applyProtection="1">
      <alignment vertical="top"/>
      <protection locked="0"/>
    </xf>
    <xf numFmtId="4" fontId="29" fillId="0" borderId="0" xfId="0" applyNumberFormat="1" applyFont="1" applyAlignment="1" applyProtection="1">
      <alignment horizontal="center" vertical="center"/>
      <protection locked="0"/>
    </xf>
    <xf numFmtId="0" fontId="28" fillId="17" borderId="16" xfId="0" applyFont="1" applyFill="1" applyBorder="1" applyAlignment="1" applyProtection="1">
      <alignment horizontal="center" vertical="center" wrapText="1"/>
      <protection locked="0"/>
    </xf>
    <xf numFmtId="0" fontId="48" fillId="17" borderId="15" xfId="0" applyFont="1" applyFill="1" applyBorder="1" applyAlignment="1" applyProtection="1">
      <alignment horizontal="center" vertical="center" wrapText="1"/>
      <protection locked="0"/>
    </xf>
    <xf numFmtId="0" fontId="29" fillId="3" borderId="34" xfId="0" applyFont="1" applyFill="1" applyBorder="1" applyAlignment="1" applyProtection="1">
      <alignment vertical="center" wrapText="1"/>
      <protection locked="0"/>
    </xf>
    <xf numFmtId="4" fontId="18" fillId="0" borderId="15" xfId="32" applyNumberFormat="1" applyFont="1" applyFill="1" applyBorder="1" applyAlignment="1" applyProtection="1">
      <alignment horizontal="center" vertical="center"/>
      <protection locked="0"/>
    </xf>
    <xf numFmtId="0" fontId="27" fillId="3" borderId="34" xfId="0" applyFont="1" applyFill="1" applyBorder="1" applyAlignment="1" applyProtection="1">
      <alignment vertical="center" wrapText="1"/>
      <protection locked="0"/>
    </xf>
    <xf numFmtId="4" fontId="18" fillId="0" borderId="0" xfId="0" applyNumberFormat="1" applyFont="1"/>
    <xf numFmtId="0" fontId="27" fillId="3" borderId="34" xfId="0" applyFont="1" applyFill="1" applyBorder="1" applyAlignment="1" applyProtection="1">
      <alignment horizontal="justify" vertical="center" wrapText="1"/>
      <protection locked="0"/>
    </xf>
    <xf numFmtId="4" fontId="18" fillId="4" borderId="15" xfId="32" applyNumberFormat="1" applyFont="1" applyFill="1" applyBorder="1" applyAlignment="1" applyProtection="1">
      <alignment horizontal="center" vertical="center"/>
      <protection locked="0"/>
    </xf>
    <xf numFmtId="0" fontId="18" fillId="4" borderId="0" xfId="0" applyFont="1" applyFill="1"/>
    <xf numFmtId="0" fontId="29" fillId="14" borderId="34" xfId="0" applyFont="1" applyFill="1" applyBorder="1" applyAlignment="1" applyProtection="1">
      <alignment horizontal="left" vertical="center" wrapText="1"/>
      <protection locked="0"/>
    </xf>
    <xf numFmtId="4" fontId="29" fillId="14" borderId="15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34" xfId="0" applyFont="1" applyFill="1" applyBorder="1" applyAlignment="1" applyProtection="1">
      <alignment horizontal="left" vertical="center" wrapText="1"/>
      <protection locked="0"/>
    </xf>
    <xf numFmtId="0" fontId="29" fillId="14" borderId="15" xfId="0" applyFont="1" applyFill="1" applyBorder="1" applyAlignment="1" applyProtection="1">
      <alignment horizontal="center" vertical="center" wrapText="1"/>
      <protection locked="0"/>
    </xf>
    <xf numFmtId="4" fontId="29" fillId="14" borderId="15" xfId="32" applyNumberFormat="1" applyFont="1" applyFill="1" applyBorder="1" applyAlignment="1" applyProtection="1">
      <alignment horizontal="center" vertical="center"/>
      <protection locked="0"/>
    </xf>
    <xf numFmtId="0" fontId="27" fillId="3" borderId="21" xfId="0" applyFont="1" applyFill="1" applyBorder="1" applyAlignment="1" applyProtection="1">
      <alignment horizontal="left" vertical="center" wrapText="1"/>
      <protection locked="0"/>
    </xf>
    <xf numFmtId="4" fontId="18" fillId="4" borderId="28" xfId="32" applyNumberFormat="1" applyFont="1" applyFill="1" applyBorder="1" applyAlignment="1" applyProtection="1">
      <alignment horizontal="center" vertical="center"/>
      <protection locked="0"/>
    </xf>
    <xf numFmtId="0" fontId="27" fillId="3" borderId="23" xfId="0" applyFont="1" applyFill="1" applyBorder="1" applyAlignment="1" applyProtection="1">
      <alignment horizontal="left" vertical="center" wrapText="1"/>
      <protection locked="0"/>
    </xf>
    <xf numFmtId="4" fontId="18" fillId="4" borderId="24" xfId="32" applyNumberFormat="1" applyFont="1" applyFill="1" applyBorder="1" applyAlignment="1" applyProtection="1">
      <alignment horizontal="center" vertical="center"/>
      <protection locked="0"/>
    </xf>
    <xf numFmtId="4" fontId="18" fillId="4" borderId="40" xfId="0" applyNumberFormat="1" applyFont="1" applyFill="1" applyBorder="1" applyAlignment="1">
      <alignment horizontal="center" vertical="center"/>
    </xf>
    <xf numFmtId="4" fontId="18" fillId="4" borderId="24" xfId="0" applyNumberFormat="1" applyFont="1" applyFill="1" applyBorder="1" applyAlignment="1">
      <alignment horizontal="center" vertical="center"/>
    </xf>
    <xf numFmtId="0" fontId="27" fillId="3" borderId="10" xfId="0" applyFont="1" applyFill="1" applyBorder="1" applyAlignment="1" applyProtection="1">
      <alignment horizontal="left" vertical="center" wrapText="1"/>
      <protection locked="0"/>
    </xf>
    <xf numFmtId="4" fontId="18" fillId="4" borderId="32" xfId="0" applyNumberFormat="1" applyFont="1" applyFill="1" applyBorder="1" applyAlignment="1">
      <alignment horizontal="center" vertical="center"/>
    </xf>
    <xf numFmtId="4" fontId="29" fillId="14" borderId="26" xfId="32" applyNumberFormat="1" applyFont="1" applyFill="1" applyBorder="1" applyAlignment="1" applyProtection="1">
      <alignment horizontal="center" vertical="center"/>
      <protection locked="0"/>
    </xf>
    <xf numFmtId="0" fontId="29" fillId="14" borderId="16" xfId="0" applyFont="1" applyFill="1" applyBorder="1" applyAlignment="1" applyProtection="1">
      <alignment horizontal="center" vertical="center"/>
      <protection locked="0"/>
    </xf>
    <xf numFmtId="0" fontId="31" fillId="20" borderId="21" xfId="28" applyFont="1" applyFill="1" applyBorder="1" applyAlignment="1">
      <alignment horizontal="center" vertical="center" wrapText="1"/>
    </xf>
    <xf numFmtId="0" fontId="31" fillId="20" borderId="19" xfId="28" applyFont="1" applyFill="1" applyBorder="1" applyAlignment="1">
      <alignment horizontal="center" vertical="center" wrapText="1"/>
    </xf>
    <xf numFmtId="0" fontId="31" fillId="20" borderId="23" xfId="28" applyFont="1" applyFill="1" applyBorder="1" applyAlignment="1">
      <alignment horizontal="left" vertical="center" wrapText="1"/>
    </xf>
    <xf numFmtId="169" fontId="31" fillId="20" borderId="25" xfId="28" applyNumberFormat="1" applyFont="1" applyFill="1" applyBorder="1" applyAlignment="1">
      <alignment horizontal="center" vertical="center" wrapText="1"/>
    </xf>
    <xf numFmtId="170" fontId="15" fillId="3" borderId="25" xfId="51" applyFont="1" applyFill="1" applyBorder="1" applyAlignment="1">
      <alignment horizontal="right" vertical="center"/>
    </xf>
    <xf numFmtId="0" fontId="30" fillId="22" borderId="0" xfId="28" applyFont="1" applyFill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164" fontId="30" fillId="0" borderId="0" xfId="28" applyNumberFormat="1" applyFont="1" applyAlignment="1">
      <alignment horizontal="left" vertical="top" wrapText="1"/>
    </xf>
    <xf numFmtId="4" fontId="56" fillId="5" borderId="23" xfId="36" applyNumberFormat="1" applyFont="1" applyFill="1" applyBorder="1" applyAlignment="1">
      <alignment horizontal="left" vertical="center" wrapText="1"/>
    </xf>
    <xf numFmtId="0" fontId="54" fillId="3" borderId="23" xfId="0" applyFont="1" applyFill="1" applyBorder="1" applyAlignment="1">
      <alignment horizontal="left" vertical="center" wrapText="1"/>
    </xf>
    <xf numFmtId="169" fontId="59" fillId="3" borderId="25" xfId="28" applyNumberFormat="1" applyFont="1" applyFill="1" applyBorder="1" applyAlignment="1" applyProtection="1">
      <alignment horizontal="center" vertical="center" wrapText="1"/>
      <protection locked="0"/>
    </xf>
    <xf numFmtId="0" fontId="55" fillId="3" borderId="23" xfId="0" applyFont="1" applyFill="1" applyBorder="1" applyAlignment="1">
      <alignment horizontal="left" vertical="center" wrapText="1"/>
    </xf>
    <xf numFmtId="0" fontId="57" fillId="3" borderId="23" xfId="0" applyFont="1" applyFill="1" applyBorder="1" applyAlignment="1">
      <alignment horizontal="left" vertical="center" wrapText="1"/>
    </xf>
    <xf numFmtId="0" fontId="55" fillId="3" borderId="12" xfId="0" applyFont="1" applyFill="1" applyBorder="1" applyAlignment="1">
      <alignment horizontal="left" vertical="center" wrapText="1"/>
    </xf>
    <xf numFmtId="169" fontId="60" fillId="3" borderId="30" xfId="28" applyNumberFormat="1" applyFont="1" applyFill="1" applyBorder="1" applyAlignment="1" applyProtection="1">
      <alignment horizontal="center" vertical="center" wrapText="1"/>
      <protection locked="0"/>
    </xf>
    <xf numFmtId="169" fontId="60" fillId="5" borderId="25" xfId="28" applyNumberFormat="1" applyFont="1" applyFill="1" applyBorder="1" applyAlignment="1" applyProtection="1">
      <alignment horizontal="center" vertical="center" wrapText="1"/>
      <protection locked="0"/>
    </xf>
    <xf numFmtId="169" fontId="60" fillId="7" borderId="37" xfId="28" applyNumberFormat="1" applyFont="1" applyFill="1" applyBorder="1" applyAlignment="1" applyProtection="1">
      <alignment horizontal="center" vertical="center" wrapText="1"/>
      <protection locked="0"/>
    </xf>
    <xf numFmtId="175" fontId="30" fillId="0" borderId="0" xfId="28" applyNumberFormat="1" applyFont="1" applyAlignment="1">
      <alignment horizontal="center" vertical="center" wrapText="1"/>
    </xf>
    <xf numFmtId="0" fontId="54" fillId="3" borderId="15" xfId="36" applyFont="1" applyFill="1" applyBorder="1" applyAlignment="1">
      <alignment horizontal="left" vertical="center" wrapText="1"/>
    </xf>
    <xf numFmtId="0" fontId="48" fillId="3" borderId="16" xfId="0" applyFont="1" applyFill="1" applyBorder="1" applyAlignment="1" applyProtection="1">
      <alignment vertical="center" wrapText="1"/>
      <protection locked="0"/>
    </xf>
    <xf numFmtId="4" fontId="18" fillId="23" borderId="41" xfId="36" applyNumberFormat="1" applyFont="1" applyFill="1" applyBorder="1" applyAlignment="1">
      <alignment horizontal="center" vertical="center"/>
    </xf>
    <xf numFmtId="4" fontId="18" fillId="0" borderId="42" xfId="36" applyNumberFormat="1" applyFont="1" applyBorder="1" applyAlignment="1">
      <alignment horizontal="center" vertical="center"/>
    </xf>
    <xf numFmtId="4" fontId="18" fillId="23" borderId="43" xfId="36" applyNumberFormat="1" applyFont="1" applyFill="1" applyBorder="1" applyAlignment="1">
      <alignment horizontal="center" vertical="center"/>
    </xf>
    <xf numFmtId="4" fontId="18" fillId="23" borderId="44" xfId="0" applyNumberFormat="1" applyFont="1" applyFill="1" applyBorder="1" applyAlignment="1">
      <alignment horizontal="center" vertical="center"/>
    </xf>
    <xf numFmtId="4" fontId="18" fillId="23" borderId="44" xfId="36" applyNumberFormat="1" applyFont="1" applyFill="1" applyBorder="1" applyAlignment="1">
      <alignment horizontal="center" vertical="center"/>
    </xf>
    <xf numFmtId="4" fontId="18" fillId="0" borderId="45" xfId="36" applyNumberFormat="1" applyFont="1" applyBorder="1" applyAlignment="1">
      <alignment horizontal="center" vertical="center"/>
    </xf>
    <xf numFmtId="44" fontId="53" fillId="0" borderId="46" xfId="51" applyNumberFormat="1" applyFont="1" applyBorder="1" applyAlignment="1">
      <alignment horizontal="center" vertical="center" wrapText="1"/>
    </xf>
    <xf numFmtId="165" fontId="51" fillId="0" borderId="47" xfId="34" applyBorder="1" applyAlignment="1">
      <alignment horizontal="left" vertical="top"/>
    </xf>
    <xf numFmtId="165" fontId="51" fillId="0" borderId="47" xfId="30" applyBorder="1" applyAlignment="1">
      <alignment horizontal="left" vertical="top"/>
    </xf>
    <xf numFmtId="175" fontId="30" fillId="0" borderId="0" xfId="28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2" fillId="3" borderId="48" xfId="36" applyFont="1" applyFill="1" applyBorder="1" applyAlignment="1">
      <alignment horizontal="justify" vertical="center" wrapText="1"/>
    </xf>
    <xf numFmtId="0" fontId="22" fillId="3" borderId="49" xfId="36" applyFont="1" applyFill="1" applyBorder="1" applyAlignment="1">
      <alignment horizontal="justify" vertical="center" wrapText="1"/>
    </xf>
    <xf numFmtId="0" fontId="22" fillId="3" borderId="12" xfId="36" applyFont="1" applyFill="1" applyBorder="1" applyAlignment="1">
      <alignment horizontal="justify" vertical="center" wrapText="1"/>
    </xf>
    <xf numFmtId="4" fontId="18" fillId="4" borderId="50" xfId="36" applyNumberFormat="1" applyFont="1" applyFill="1" applyBorder="1" applyAlignment="1">
      <alignment horizontal="center" vertical="center"/>
    </xf>
    <xf numFmtId="176" fontId="18" fillId="0" borderId="0" xfId="36" applyNumberFormat="1" applyFont="1"/>
    <xf numFmtId="0" fontId="20" fillId="24" borderId="0" xfId="36" applyFont="1" applyFill="1" applyAlignment="1" applyProtection="1">
      <alignment horizontal="center"/>
      <protection locked="0"/>
    </xf>
    <xf numFmtId="0" fontId="21" fillId="24" borderId="0" xfId="36" applyFont="1" applyFill="1" applyAlignment="1">
      <alignment horizontal="center" vertical="center"/>
    </xf>
    <xf numFmtId="4" fontId="24" fillId="24" borderId="0" xfId="36" applyNumberFormat="1" applyFont="1" applyFill="1" applyAlignment="1">
      <alignment horizontal="center" vertical="center"/>
    </xf>
    <xf numFmtId="4" fontId="18" fillId="24" borderId="0" xfId="36" applyNumberFormat="1" applyFont="1" applyFill="1" applyAlignment="1">
      <alignment horizontal="center" vertical="center" wrapText="1"/>
    </xf>
    <xf numFmtId="4" fontId="18" fillId="24" borderId="0" xfId="36" applyNumberFormat="1" applyFont="1" applyFill="1" applyAlignment="1">
      <alignment horizontal="center" vertical="center"/>
    </xf>
    <xf numFmtId="0" fontId="18" fillId="24" borderId="0" xfId="36" applyFont="1" applyFill="1" applyAlignment="1">
      <alignment horizontal="center" vertical="center"/>
    </xf>
    <xf numFmtId="177" fontId="51" fillId="0" borderId="0" xfId="30" applyNumberFormat="1" applyAlignment="1">
      <alignment horizontal="center" vertical="center" wrapText="1"/>
    </xf>
    <xf numFmtId="176" fontId="18" fillId="0" borderId="0" xfId="36" applyNumberFormat="1" applyFont="1" applyAlignment="1">
      <alignment vertical="center"/>
    </xf>
    <xf numFmtId="176" fontId="18" fillId="0" borderId="0" xfId="36" applyNumberFormat="1" applyFont="1" applyAlignment="1">
      <alignment horizontal="center" vertical="center"/>
    </xf>
    <xf numFmtId="4" fontId="18" fillId="4" borderId="0" xfId="36" applyNumberFormat="1" applyFont="1" applyFill="1" applyAlignment="1">
      <alignment vertical="center" wrapText="1"/>
    </xf>
    <xf numFmtId="176" fontId="18" fillId="4" borderId="0" xfId="36" applyNumberFormat="1" applyFont="1" applyFill="1" applyAlignment="1">
      <alignment horizontal="center" vertical="center"/>
    </xf>
    <xf numFmtId="0" fontId="18" fillId="0" borderId="0" xfId="36" applyFont="1" applyAlignment="1">
      <alignment horizontal="center" vertical="center"/>
    </xf>
    <xf numFmtId="4" fontId="18" fillId="0" borderId="0" xfId="36" applyNumberFormat="1" applyFont="1" applyAlignment="1">
      <alignment horizontal="center" vertical="center" wrapText="1"/>
    </xf>
    <xf numFmtId="4" fontId="18" fillId="0" borderId="51" xfId="36" applyNumberFormat="1" applyFont="1" applyBorder="1" applyAlignment="1">
      <alignment horizontal="center" vertical="center"/>
    </xf>
    <xf numFmtId="4" fontId="18" fillId="0" borderId="0" xfId="36" applyNumberFormat="1" applyFont="1" applyAlignment="1">
      <alignment horizontal="center" vertical="center"/>
    </xf>
    <xf numFmtId="4" fontId="24" fillId="0" borderId="0" xfId="36" applyNumberFormat="1" applyFont="1" applyAlignment="1">
      <alignment horizontal="center" vertical="center"/>
    </xf>
    <xf numFmtId="4" fontId="18" fillId="0" borderId="0" xfId="36" applyNumberFormat="1" applyFont="1" applyAlignment="1">
      <alignment vertical="center"/>
    </xf>
    <xf numFmtId="169" fontId="60" fillId="3" borderId="22" xfId="28" applyNumberFormat="1" applyFont="1" applyFill="1" applyBorder="1" applyAlignment="1" applyProtection="1">
      <alignment horizontal="center" vertical="center" wrapText="1"/>
      <protection locked="0"/>
    </xf>
    <xf numFmtId="176" fontId="62" fillId="0" borderId="0" xfId="0" applyNumberFormat="1" applyFont="1" applyAlignment="1">
      <alignment vertical="center" wrapText="1"/>
    </xf>
    <xf numFmtId="177" fontId="51" fillId="0" borderId="0" xfId="30" applyNumberFormat="1" applyBorder="1" applyAlignment="1">
      <alignment horizontal="center" vertical="center" wrapText="1"/>
    </xf>
    <xf numFmtId="44" fontId="61" fillId="0" borderId="46" xfId="51" applyNumberFormat="1" applyFont="1" applyBorder="1" applyAlignment="1" applyProtection="1">
      <alignment horizontal="left" vertical="center" wrapText="1"/>
      <protection locked="0"/>
    </xf>
    <xf numFmtId="4" fontId="29" fillId="4" borderId="0" xfId="36" applyNumberFormat="1" applyFont="1" applyFill="1" applyAlignment="1">
      <alignment horizontal="center" vertical="center"/>
    </xf>
    <xf numFmtId="4" fontId="29" fillId="4" borderId="33" xfId="36" applyNumberFormat="1" applyFont="1" applyFill="1" applyBorder="1" applyAlignment="1">
      <alignment horizontal="center" vertical="center"/>
    </xf>
    <xf numFmtId="4" fontId="30" fillId="0" borderId="0" xfId="28" applyNumberFormat="1" applyFont="1" applyAlignment="1">
      <alignment horizontal="left" vertical="top" wrapText="1"/>
    </xf>
    <xf numFmtId="175" fontId="60" fillId="3" borderId="30" xfId="28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>
      <alignment horizontal="left" vertical="top"/>
    </xf>
    <xf numFmtId="173" fontId="0" fillId="0" borderId="24" xfId="0" applyNumberFormat="1" applyBorder="1" applyAlignment="1">
      <alignment horizontal="left" vertical="center"/>
    </xf>
    <xf numFmtId="173" fontId="0" fillId="0" borderId="35" xfId="0" applyNumberFormat="1" applyBorder="1" applyAlignment="1">
      <alignment horizontal="left" vertical="center"/>
    </xf>
    <xf numFmtId="173" fontId="0" fillId="0" borderId="28" xfId="0" applyNumberFormat="1" applyBorder="1" applyAlignment="1">
      <alignment horizontal="left" vertical="center"/>
    </xf>
    <xf numFmtId="0" fontId="63" fillId="0" borderId="0" xfId="52"/>
    <xf numFmtId="171" fontId="36" fillId="21" borderId="25" xfId="51" applyNumberFormat="1" applyFont="1" applyFill="1" applyBorder="1" applyAlignment="1">
      <alignment horizontal="center" vertical="center" wrapText="1"/>
    </xf>
    <xf numFmtId="0" fontId="31" fillId="23" borderId="23" xfId="28" applyFont="1" applyFill="1" applyBorder="1" applyAlignment="1">
      <alignment horizontal="left" vertical="center" wrapText="1"/>
    </xf>
    <xf numFmtId="0" fontId="34" fillId="23" borderId="23" xfId="28" applyFont="1" applyFill="1" applyBorder="1" applyAlignment="1">
      <alignment horizontal="left" vertical="center" wrapText="1"/>
    </xf>
    <xf numFmtId="0" fontId="31" fillId="23" borderId="23" xfId="0" applyFont="1" applyFill="1" applyBorder="1" applyAlignment="1">
      <alignment horizontal="left" vertical="top" wrapText="1"/>
    </xf>
    <xf numFmtId="0" fontId="31" fillId="23" borderId="23" xfId="28" applyFont="1" applyFill="1" applyBorder="1" applyAlignment="1">
      <alignment horizontal="left" vertical="top" wrapText="1"/>
    </xf>
    <xf numFmtId="0" fontId="31" fillId="23" borderId="23" xfId="28" applyFont="1" applyFill="1" applyBorder="1" applyAlignment="1">
      <alignment horizontal="justify" vertical="top" wrapText="1"/>
    </xf>
    <xf numFmtId="0" fontId="31" fillId="23" borderId="23" xfId="28" applyFont="1" applyFill="1" applyBorder="1" applyAlignment="1">
      <alignment horizontal="justify" vertical="center" wrapText="1"/>
    </xf>
    <xf numFmtId="165" fontId="51" fillId="0" borderId="53" xfId="30" applyBorder="1" applyAlignment="1">
      <alignment horizontal="center" vertical="center"/>
    </xf>
    <xf numFmtId="165" fontId="51" fillId="0" borderId="47" xfId="34" applyBorder="1" applyAlignment="1">
      <alignment horizontal="center" vertical="center"/>
    </xf>
    <xf numFmtId="0" fontId="0" fillId="0" borderId="47" xfId="0" applyBorder="1" applyAlignment="1">
      <alignment horizontal="center" vertical="top"/>
    </xf>
    <xf numFmtId="173" fontId="0" fillId="0" borderId="28" xfId="0" applyNumberFormat="1" applyBorder="1" applyAlignment="1">
      <alignment horizontal="center" vertical="top"/>
    </xf>
    <xf numFmtId="165" fontId="51" fillId="0" borderId="24" xfId="30" applyFill="1" applyBorder="1" applyAlignment="1" applyProtection="1">
      <alignment horizontal="center" vertical="top"/>
    </xf>
    <xf numFmtId="165" fontId="51" fillId="0" borderId="52" xfId="30" applyBorder="1" applyAlignment="1">
      <alignment horizontal="center" vertical="top"/>
    </xf>
    <xf numFmtId="165" fontId="51" fillId="0" borderId="53" xfId="30" applyBorder="1" applyAlignment="1">
      <alignment horizontal="center" vertical="top"/>
    </xf>
    <xf numFmtId="4" fontId="56" fillId="7" borderId="23" xfId="36" applyNumberFormat="1" applyFont="1" applyFill="1" applyBorder="1" applyAlignment="1">
      <alignment horizontal="left" vertical="center" wrapText="1"/>
    </xf>
    <xf numFmtId="165" fontId="0" fillId="0" borderId="47" xfId="0" applyNumberFormat="1" applyBorder="1" applyAlignment="1">
      <alignment horizontal="center" vertical="top"/>
    </xf>
    <xf numFmtId="165" fontId="51" fillId="0" borderId="47" xfId="33" applyBorder="1" applyAlignment="1">
      <alignment horizontal="center" vertical="center"/>
    </xf>
    <xf numFmtId="171" fontId="34" fillId="24" borderId="25" xfId="51" applyNumberFormat="1" applyFont="1" applyFill="1" applyBorder="1" applyAlignment="1" applyProtection="1">
      <alignment horizontal="center" vertical="center" wrapText="1"/>
      <protection locked="0"/>
    </xf>
    <xf numFmtId="4" fontId="22" fillId="3" borderId="23" xfId="0" applyNumberFormat="1" applyFont="1" applyFill="1" applyBorder="1" applyAlignment="1">
      <alignment horizontal="left" vertical="center" wrapText="1"/>
    </xf>
    <xf numFmtId="4" fontId="25" fillId="3" borderId="23" xfId="0" applyNumberFormat="1" applyFont="1" applyFill="1" applyBorder="1" applyAlignment="1">
      <alignment horizontal="left" vertical="center" wrapText="1"/>
    </xf>
    <xf numFmtId="4" fontId="18" fillId="23" borderId="54" xfId="36" applyNumberFormat="1" applyFont="1" applyFill="1" applyBorder="1" applyAlignment="1">
      <alignment horizontal="center" vertical="center"/>
    </xf>
    <xf numFmtId="4" fontId="18" fillId="23" borderId="55" xfId="36" applyNumberFormat="1" applyFont="1" applyFill="1" applyBorder="1" applyAlignment="1">
      <alignment horizontal="center" vertical="center"/>
    </xf>
    <xf numFmtId="4" fontId="18" fillId="23" borderId="45" xfId="36" applyNumberFormat="1" applyFont="1" applyFill="1" applyBorder="1" applyAlignment="1">
      <alignment horizontal="center" vertical="center"/>
    </xf>
    <xf numFmtId="170" fontId="15" fillId="21" borderId="56" xfId="51" applyFont="1" applyFill="1" applyBorder="1" applyAlignment="1">
      <alignment vertical="center"/>
    </xf>
    <xf numFmtId="170" fontId="15" fillId="21" borderId="57" xfId="51" applyFont="1" applyFill="1" applyBorder="1" applyAlignment="1">
      <alignment vertical="center"/>
    </xf>
    <xf numFmtId="165" fontId="0" fillId="0" borderId="47" xfId="33" applyFont="1" applyBorder="1" applyAlignment="1">
      <alignment horizontal="left" vertical="top"/>
    </xf>
    <xf numFmtId="173" fontId="0" fillId="0" borderId="24" xfId="0" applyNumberFormat="1" applyBorder="1" applyAlignment="1">
      <alignment horizontal="left" vertical="top"/>
    </xf>
    <xf numFmtId="165" fontId="51" fillId="0" borderId="47" xfId="33" applyBorder="1" applyAlignment="1">
      <alignment horizontal="left" vertical="top"/>
    </xf>
    <xf numFmtId="0" fontId="18" fillId="0" borderId="15" xfId="38" applyFont="1" applyBorder="1" applyAlignment="1">
      <alignment horizontal="left"/>
    </xf>
    <xf numFmtId="0" fontId="0" fillId="0" borderId="24" xfId="38" applyFont="1" applyBorder="1" applyAlignment="1" applyProtection="1">
      <alignment horizontal="center"/>
      <protection locked="0"/>
    </xf>
    <xf numFmtId="0" fontId="51" fillId="0" borderId="24" xfId="38" applyBorder="1" applyAlignment="1" applyProtection="1">
      <alignment horizontal="center"/>
      <protection locked="0"/>
    </xf>
    <xf numFmtId="167" fontId="51" fillId="0" borderId="24" xfId="38" applyNumberFormat="1" applyBorder="1" applyAlignment="1" applyProtection="1">
      <alignment horizontal="center"/>
      <protection locked="0"/>
    </xf>
    <xf numFmtId="0" fontId="19" fillId="8" borderId="11" xfId="38" applyFont="1" applyFill="1" applyBorder="1" applyAlignment="1" applyProtection="1">
      <alignment horizontal="right"/>
      <protection hidden="1"/>
    </xf>
    <xf numFmtId="0" fontId="20" fillId="0" borderId="0" xfId="36" applyFont="1" applyAlignment="1" applyProtection="1">
      <alignment horizontal="center" vertical="center"/>
      <protection locked="0"/>
    </xf>
    <xf numFmtId="4" fontId="18" fillId="0" borderId="10" xfId="36" applyNumberFormat="1" applyFont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 wrapText="1"/>
    </xf>
    <xf numFmtId="0" fontId="31" fillId="8" borderId="18" xfId="28" applyFont="1" applyFill="1" applyBorder="1" applyAlignment="1">
      <alignment horizontal="center" vertical="top" wrapText="1"/>
    </xf>
    <xf numFmtId="0" fontId="30" fillId="22" borderId="10" xfId="28" applyFont="1" applyFill="1" applyBorder="1" applyAlignment="1">
      <alignment horizontal="center" vertical="top" wrapText="1"/>
    </xf>
    <xf numFmtId="0" fontId="30" fillId="22" borderId="0" xfId="28" applyFont="1" applyFill="1" applyAlignment="1">
      <alignment horizontal="center" vertical="top" wrapText="1"/>
    </xf>
    <xf numFmtId="0" fontId="29" fillId="2" borderId="15" xfId="0" applyFont="1" applyFill="1" applyBorder="1" applyAlignment="1">
      <alignment horizontal="center" vertical="center" wrapText="1"/>
    </xf>
    <xf numFmtId="0" fontId="29" fillId="3" borderId="20" xfId="36" applyFont="1" applyFill="1" applyBorder="1" applyAlignment="1">
      <alignment horizontal="center" vertical="center" wrapText="1"/>
    </xf>
    <xf numFmtId="0" fontId="35" fillId="2" borderId="15" xfId="36" applyFont="1" applyFill="1" applyBorder="1" applyAlignment="1">
      <alignment horizontal="center" vertical="center" wrapText="1"/>
    </xf>
    <xf numFmtId="0" fontId="32" fillId="9" borderId="20" xfId="28" applyFont="1" applyFill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top"/>
    </xf>
    <xf numFmtId="0" fontId="0" fillId="0" borderId="24" xfId="0" applyBorder="1" applyAlignment="1">
      <alignment horizontal="left" vertical="top"/>
    </xf>
    <xf numFmtId="14" fontId="0" fillId="0" borderId="24" xfId="0" applyNumberFormat="1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169" fontId="43" fillId="0" borderId="38" xfId="0" applyNumberFormat="1" applyFont="1" applyBorder="1" applyAlignment="1">
      <alignment horizontal="left" vertical="top"/>
    </xf>
    <xf numFmtId="0" fontId="0" fillId="3" borderId="24" xfId="37" applyFont="1" applyFill="1" applyBorder="1" applyAlignment="1">
      <alignment horizontal="left" vertical="center"/>
    </xf>
    <xf numFmtId="0" fontId="42" fillId="0" borderId="24" xfId="0" applyFont="1" applyBorder="1" applyAlignment="1">
      <alignment horizontal="left" vertical="top"/>
    </xf>
    <xf numFmtId="169" fontId="42" fillId="0" borderId="24" xfId="0" applyNumberFormat="1" applyFont="1" applyBorder="1" applyAlignment="1">
      <alignment horizontal="left" vertical="top"/>
    </xf>
    <xf numFmtId="0" fontId="42" fillId="0" borderId="24" xfId="0" applyFont="1" applyBorder="1" applyAlignment="1">
      <alignment horizontal="center" vertical="center" wrapText="1"/>
    </xf>
    <xf numFmtId="0" fontId="0" fillId="3" borderId="24" xfId="37" applyFont="1" applyFill="1" applyBorder="1" applyAlignment="1">
      <alignment horizontal="left" vertical="center" wrapText="1"/>
    </xf>
    <xf numFmtId="0" fontId="42" fillId="3" borderId="24" xfId="37" applyFont="1" applyFill="1" applyBorder="1" applyAlignment="1">
      <alignment horizontal="left" vertical="center" wrapText="1"/>
    </xf>
    <xf numFmtId="0" fontId="20" fillId="0" borderId="13" xfId="36" applyFont="1" applyBorder="1" applyAlignment="1" applyProtection="1">
      <alignment horizontal="center" vertical="center"/>
      <protection locked="0"/>
    </xf>
    <xf numFmtId="0" fontId="47" fillId="17" borderId="14" xfId="0" applyFont="1" applyFill="1" applyBorder="1" applyAlignment="1" applyProtection="1">
      <alignment horizontal="center" vertical="center"/>
      <protection locked="0"/>
    </xf>
    <xf numFmtId="0" fontId="48" fillId="17" borderId="26" xfId="0" applyFont="1" applyFill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>
      <alignment horizontal="center" vertical="center"/>
    </xf>
  </cellXfs>
  <cellStyles count="5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52" builtinId="8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xcel Built-in Normal" xfId="28"/>
    <cellStyle name="Input" xfId="29" builtinId="20" customBuiltin="1"/>
    <cellStyle name="Migliaia" xfId="30" builtinId="3"/>
    <cellStyle name="Migliaia [0] 2" xfId="31"/>
    <cellStyle name="Migliaia [0] 3" xfId="32"/>
    <cellStyle name="Migliaia 2" xfId="33"/>
    <cellStyle name="Migliaia 3" xfId="34"/>
    <cellStyle name="Neutrale" xfId="35" builtinId="28" customBuiltin="1"/>
    <cellStyle name="Normale" xfId="0" builtinId="0"/>
    <cellStyle name="Normale 2" xfId="36"/>
    <cellStyle name="Normale 2 3" xfId="37"/>
    <cellStyle name="Normale 3" xfId="38"/>
    <cellStyle name="Nota" xfId="39" builtinId="10" customBuiltin="1"/>
    <cellStyle name="Output" xfId="40" builtinId="21" customBuiltin="1"/>
    <cellStyle name="Testo avviso" xfId="41" builtinId="11" customBuiltin="1"/>
    <cellStyle name="Testo descrittivo" xfId="42" builtinId="53" customBuiltin="1"/>
    <cellStyle name="Titolo" xfId="43" builtinId="15" customBuiltin="1"/>
    <cellStyle name="Titolo 1" xfId="44" builtinId="16" customBuiltin="1"/>
    <cellStyle name="Titolo 2" xfId="45" builtinId="17" customBuiltin="1"/>
    <cellStyle name="Titolo 3" xfId="46" builtinId="18" customBuiltin="1"/>
    <cellStyle name="Titolo 4" xfId="47" builtinId="19" customBuiltin="1"/>
    <cellStyle name="Totale" xfId="48" builtinId="25" customBuiltin="1"/>
    <cellStyle name="Valore non valido" xfId="49" builtinId="27" customBuiltin="1"/>
    <cellStyle name="Valore valido" xfId="50" builtinId="26" customBuiltin="1"/>
    <cellStyle name="Valuta" xfId="5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4EE257"/>
      <rgbColor rgb="000000FF"/>
      <rgbColor rgb="00FCF305"/>
      <rgbColor rgb="00F20884"/>
      <rgbColor rgb="0000FFFF"/>
      <rgbColor rgb="00800000"/>
      <rgbColor rgb="00006411"/>
      <rgbColor rgb="00000080"/>
      <rgbColor rgb="00808000"/>
      <rgbColor rgb="00800080"/>
      <rgbColor rgb="00008080"/>
      <rgbColor rgb="00C0C0C0"/>
      <rgbColor rgb="00808080"/>
      <rgbColor rgb="0063AAFE"/>
      <rgbColor rgb="00993366"/>
      <rgbColor rgb="00FFF58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2BD9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29</xdr:row>
      <xdr:rowOff>0</xdr:rowOff>
    </xdr:from>
    <xdr:to>
      <xdr:col>15</xdr:col>
      <xdr:colOff>0</xdr:colOff>
      <xdr:row>32</xdr:row>
      <xdr:rowOff>158750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15150" y="4533900"/>
          <a:ext cx="2305050" cy="635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0"/>
  <dimension ref="B1:O33"/>
  <sheetViews>
    <sheetView workbookViewId="0">
      <selection activeCell="S14" sqref="S14"/>
    </sheetView>
  </sheetViews>
  <sheetFormatPr defaultColWidth="9.28515625" defaultRowHeight="12.75"/>
  <cols>
    <col min="1" max="1" width="2.42578125" style="1" customWidth="1"/>
    <col min="2" max="2" width="9.28515625" style="1"/>
    <col min="3" max="3" width="10.28515625" style="1" customWidth="1"/>
    <col min="4" max="16384" width="9.28515625" style="1"/>
  </cols>
  <sheetData>
    <row r="1" spans="2:15" ht="6.75" customHeight="1"/>
    <row r="2" spans="2:15">
      <c r="B2" s="226" t="s">
        <v>0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</row>
    <row r="3" spans="2:15">
      <c r="B3" s="2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5"/>
    </row>
    <row r="4" spans="2:15">
      <c r="B4" s="2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5"/>
    </row>
    <row r="5" spans="2:15"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5"/>
    </row>
    <row r="6" spans="2:15">
      <c r="B6" s="2"/>
      <c r="C6" s="3" t="s">
        <v>1</v>
      </c>
      <c r="D6" s="227" t="s">
        <v>161</v>
      </c>
      <c r="E6" s="227"/>
      <c r="F6" s="227"/>
      <c r="G6" s="3"/>
      <c r="H6" s="3"/>
      <c r="I6" s="4"/>
      <c r="J6" s="4"/>
      <c r="K6" s="4"/>
      <c r="L6" s="4"/>
      <c r="M6" s="4"/>
      <c r="N6" s="4"/>
      <c r="O6" s="5"/>
    </row>
    <row r="7" spans="2:15">
      <c r="B7" s="2"/>
      <c r="C7" s="3"/>
      <c r="D7" s="3"/>
      <c r="E7" s="3"/>
      <c r="F7" s="3"/>
      <c r="G7" s="3"/>
      <c r="H7" s="3"/>
      <c r="I7" s="4"/>
      <c r="J7" s="4"/>
      <c r="K7" s="4"/>
      <c r="L7" s="4"/>
      <c r="M7" s="4"/>
      <c r="N7" s="4"/>
      <c r="O7" s="5"/>
    </row>
    <row r="8" spans="2:15">
      <c r="B8" s="2"/>
      <c r="C8" s="6" t="s">
        <v>2</v>
      </c>
      <c r="D8" s="228"/>
      <c r="E8" s="228"/>
      <c r="F8" s="228"/>
      <c r="G8" s="3"/>
      <c r="H8" s="3"/>
      <c r="I8" s="4"/>
      <c r="J8" s="4"/>
      <c r="K8" s="4"/>
      <c r="L8" s="4"/>
      <c r="M8" s="4"/>
      <c r="N8" s="4"/>
      <c r="O8" s="5"/>
    </row>
    <row r="9" spans="2:15">
      <c r="B9" s="2"/>
      <c r="C9" s="3"/>
      <c r="D9" s="3"/>
      <c r="E9" s="3"/>
      <c r="F9" s="3"/>
      <c r="G9" s="3"/>
      <c r="H9" s="3"/>
      <c r="I9" s="4"/>
      <c r="J9" s="4"/>
      <c r="K9" s="4"/>
      <c r="L9" s="4"/>
      <c r="M9" s="4"/>
      <c r="N9" s="4"/>
      <c r="O9" s="5"/>
    </row>
    <row r="10" spans="2:15">
      <c r="B10" s="2"/>
      <c r="C10" s="6" t="s">
        <v>3</v>
      </c>
      <c r="D10" s="229"/>
      <c r="E10" s="229"/>
      <c r="F10" s="229"/>
      <c r="G10" s="3"/>
      <c r="H10" s="3"/>
      <c r="I10" s="4"/>
      <c r="J10" s="4"/>
      <c r="K10" s="4"/>
      <c r="L10" s="4"/>
      <c r="M10" s="4"/>
      <c r="N10" s="4"/>
      <c r="O10" s="5"/>
    </row>
    <row r="11" spans="2:15">
      <c r="B11" s="2"/>
      <c r="C11" s="3"/>
      <c r="D11" s="3"/>
      <c r="E11" s="3"/>
      <c r="F11" s="3"/>
      <c r="G11" s="3"/>
      <c r="H11" s="3"/>
      <c r="I11" s="4"/>
      <c r="J11" s="4"/>
      <c r="K11" s="4"/>
      <c r="L11" s="4"/>
      <c r="M11" s="4"/>
      <c r="N11" s="4"/>
      <c r="O11" s="5"/>
    </row>
    <row r="12" spans="2:15">
      <c r="B12" s="2"/>
      <c r="C12" s="3"/>
      <c r="D12" s="3"/>
      <c r="E12" s="3"/>
      <c r="F12" s="3"/>
      <c r="G12" s="3"/>
      <c r="H12" s="3"/>
      <c r="I12" s="4"/>
      <c r="J12" s="4"/>
      <c r="K12" s="4"/>
      <c r="L12" s="4"/>
      <c r="M12" s="4"/>
      <c r="N12" s="4"/>
      <c r="O12" s="5"/>
    </row>
    <row r="13" spans="2:15">
      <c r="B13" s="2"/>
      <c r="C13" s="3"/>
      <c r="D13" s="3"/>
      <c r="E13" s="3"/>
      <c r="F13" s="3"/>
      <c r="G13" s="3"/>
      <c r="H13" s="3"/>
      <c r="I13" s="4"/>
      <c r="J13" s="4"/>
      <c r="K13" s="4"/>
      <c r="L13" s="4"/>
      <c r="M13" s="4"/>
      <c r="N13" s="4"/>
      <c r="O13" s="5"/>
    </row>
    <row r="14" spans="2:15">
      <c r="B14" s="2"/>
      <c r="C14" s="3"/>
      <c r="D14" s="3"/>
      <c r="E14" s="3"/>
      <c r="F14" s="3"/>
      <c r="G14" s="3"/>
      <c r="H14" s="3"/>
      <c r="I14" s="4"/>
      <c r="J14" s="4"/>
      <c r="K14" s="4"/>
      <c r="L14" s="4"/>
      <c r="M14" s="4"/>
      <c r="N14" s="4"/>
      <c r="O14" s="5"/>
    </row>
    <row r="15" spans="2:15">
      <c r="B15" s="7"/>
      <c r="C15" s="3"/>
      <c r="D15" s="3"/>
      <c r="E15" s="3"/>
      <c r="F15" s="3"/>
      <c r="G15" s="3"/>
      <c r="H15" s="3"/>
      <c r="I15" s="4"/>
      <c r="J15" s="4"/>
      <c r="K15" s="4"/>
      <c r="L15" s="4"/>
      <c r="M15" s="4"/>
      <c r="N15" s="4"/>
      <c r="O15" s="5"/>
    </row>
    <row r="16" spans="2:15">
      <c r="B16" s="2"/>
      <c r="C16" s="3"/>
      <c r="D16" s="3"/>
      <c r="E16" s="3"/>
      <c r="F16" s="3"/>
      <c r="G16" s="3"/>
      <c r="H16" s="3"/>
      <c r="I16" s="4"/>
      <c r="J16" s="4"/>
      <c r="K16" s="4"/>
      <c r="L16" s="4"/>
      <c r="M16" s="4"/>
      <c r="N16" s="4"/>
      <c r="O16" s="5"/>
    </row>
    <row r="17" spans="2:15">
      <c r="B17" s="2"/>
      <c r="C17" s="3"/>
      <c r="D17" s="3"/>
      <c r="E17" s="3"/>
      <c r="F17" s="3"/>
      <c r="G17" s="3"/>
      <c r="H17" s="3"/>
      <c r="I17" s="4"/>
      <c r="J17" s="4"/>
      <c r="K17" s="4"/>
      <c r="L17" s="4"/>
      <c r="M17" s="4"/>
      <c r="N17" s="4"/>
      <c r="O17" s="5"/>
    </row>
    <row r="18" spans="2:15">
      <c r="B18" s="2"/>
      <c r="C18" s="3"/>
      <c r="D18" s="3"/>
      <c r="E18" s="3"/>
      <c r="F18" s="3"/>
      <c r="G18" s="3"/>
      <c r="H18" s="3"/>
      <c r="I18" s="4"/>
      <c r="J18" s="4"/>
      <c r="K18" s="4"/>
      <c r="L18" s="4"/>
      <c r="M18" s="4"/>
      <c r="N18" s="4"/>
      <c r="O18" s="5"/>
    </row>
    <row r="19" spans="2:15">
      <c r="B19" s="2"/>
      <c r="C19" s="3"/>
      <c r="D19" s="3"/>
      <c r="E19" s="3"/>
      <c r="F19" s="3"/>
      <c r="G19" s="3"/>
      <c r="H19" s="3"/>
      <c r="I19" s="4"/>
      <c r="J19" s="4"/>
      <c r="K19" s="4"/>
      <c r="L19" s="4"/>
      <c r="M19" s="4"/>
      <c r="N19" s="4"/>
      <c r="O19" s="5"/>
    </row>
    <row r="20" spans="2:15">
      <c r="B20" s="2"/>
      <c r="C20" s="3"/>
      <c r="D20" s="3"/>
      <c r="E20" s="3"/>
      <c r="F20" s="3"/>
      <c r="G20" s="3"/>
      <c r="H20" s="3"/>
      <c r="I20" s="4"/>
      <c r="J20" s="4"/>
      <c r="K20" s="4"/>
      <c r="L20" s="4"/>
      <c r="M20" s="4"/>
      <c r="N20" s="4"/>
      <c r="O20" s="5"/>
    </row>
    <row r="21" spans="2:15">
      <c r="B21" s="2"/>
      <c r="C21" s="3"/>
      <c r="D21" s="3"/>
      <c r="E21" s="3"/>
      <c r="F21" s="3"/>
      <c r="G21" s="3"/>
      <c r="H21" s="3"/>
      <c r="I21" s="4"/>
      <c r="J21" s="4"/>
      <c r="K21" s="4"/>
      <c r="L21" s="4"/>
      <c r="M21" s="4"/>
      <c r="N21" s="4"/>
      <c r="O21" s="5"/>
    </row>
    <row r="22" spans="2:15">
      <c r="B22" s="2"/>
      <c r="C22" s="3"/>
      <c r="D22" s="3"/>
      <c r="E22" s="3"/>
      <c r="F22" s="3"/>
      <c r="G22" s="3"/>
      <c r="H22" s="3"/>
      <c r="I22" s="4"/>
      <c r="J22" s="4"/>
      <c r="K22" s="4"/>
      <c r="L22" s="4"/>
      <c r="M22" s="4"/>
      <c r="N22" s="4"/>
      <c r="O22" s="5"/>
    </row>
    <row r="23" spans="2:15">
      <c r="B23" s="2"/>
      <c r="C23" s="3"/>
      <c r="D23" s="3"/>
      <c r="E23" s="3"/>
      <c r="F23" s="3"/>
      <c r="G23" s="3"/>
      <c r="H23" s="3"/>
      <c r="I23" s="4"/>
      <c r="J23" s="4"/>
      <c r="K23" s="4"/>
      <c r="L23" s="4"/>
      <c r="M23" s="4"/>
      <c r="N23" s="4"/>
      <c r="O23" s="5"/>
    </row>
    <row r="24" spans="2:15">
      <c r="B24" s="2"/>
      <c r="C24" s="3"/>
      <c r="D24" s="3"/>
      <c r="E24" s="3"/>
      <c r="F24" s="3"/>
      <c r="G24" s="3"/>
      <c r="H24" s="3"/>
      <c r="I24" s="4"/>
      <c r="J24" s="4"/>
      <c r="K24" s="4"/>
      <c r="L24" s="4"/>
      <c r="M24" s="4"/>
      <c r="N24" s="4"/>
      <c r="O24" s="5"/>
    </row>
    <row r="25" spans="2:15">
      <c r="B25" s="2"/>
      <c r="C25" s="3"/>
      <c r="D25" s="3"/>
      <c r="E25" s="3"/>
      <c r="F25" s="3"/>
      <c r="G25" s="3"/>
      <c r="H25" s="3"/>
      <c r="I25" s="4"/>
      <c r="J25" s="4"/>
      <c r="K25" s="4"/>
      <c r="L25" s="4"/>
      <c r="M25" s="4"/>
      <c r="N25" s="4"/>
      <c r="O25" s="5"/>
    </row>
    <row r="26" spans="2:15">
      <c r="B26" s="2"/>
      <c r="C26" s="3"/>
      <c r="D26" s="3"/>
      <c r="E26" s="3"/>
      <c r="F26" s="3"/>
      <c r="G26" s="3"/>
      <c r="H26" s="3"/>
      <c r="I26" s="4"/>
      <c r="J26" s="4"/>
      <c r="K26" s="4"/>
      <c r="L26" s="4"/>
      <c r="M26" s="4"/>
      <c r="N26" s="4"/>
      <c r="O26" s="5"/>
    </row>
    <row r="27" spans="2:15">
      <c r="B27" s="2"/>
      <c r="C27" s="3"/>
      <c r="D27" s="3"/>
      <c r="E27" s="3"/>
      <c r="F27" s="3"/>
      <c r="G27" s="3"/>
      <c r="H27" s="3"/>
      <c r="I27" s="4"/>
      <c r="J27" s="4"/>
      <c r="K27" s="4"/>
      <c r="L27" s="4"/>
      <c r="M27" s="4"/>
      <c r="N27" s="4"/>
      <c r="O27" s="5"/>
    </row>
    <row r="28" spans="2:15">
      <c r="B28" s="2"/>
      <c r="C28" s="3"/>
      <c r="D28" s="3"/>
      <c r="E28" s="3"/>
      <c r="F28" s="3"/>
      <c r="G28" s="3"/>
      <c r="H28" s="3"/>
      <c r="I28" s="4"/>
      <c r="J28" s="4"/>
      <c r="K28" s="4"/>
      <c r="L28" s="4"/>
      <c r="M28" s="4"/>
      <c r="N28" s="4"/>
      <c r="O28" s="5"/>
    </row>
    <row r="29" spans="2:15"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230" t="s">
        <v>4</v>
      </c>
      <c r="O29" s="230"/>
    </row>
    <row r="30" spans="2:15"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8"/>
    </row>
    <row r="31" spans="2:15"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8"/>
    </row>
    <row r="32" spans="2:15"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8"/>
    </row>
    <row r="33" spans="2:15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</row>
  </sheetData>
  <sheetProtection selectLockedCells="1" selectUnlockedCells="1"/>
  <mergeCells count="5">
    <mergeCell ref="B2:O2"/>
    <mergeCell ref="D6:F6"/>
    <mergeCell ref="D8:F8"/>
    <mergeCell ref="D10:F10"/>
    <mergeCell ref="N29:O29"/>
  </mergeCells>
  <pageMargins left="0.75" right="0.75" top="1" bottom="1" header="0.51180555555555551" footer="0.51180555555555551"/>
  <pageSetup paperSize="9" firstPageNumber="0" orientation="landscape" r:id="rId1"/>
  <headerFooter alignWithMargins="0"/>
  <drawing r:id="rId2"/>
  <legacyDrawing r:id="rId3"/>
  <controls>
    <control shapeId="1026" r:id="rId4" name="CommandButton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1">
    <tabColor indexed="47"/>
    <pageSetUpPr fitToPage="1"/>
  </sheetPr>
  <dimension ref="A1:M34"/>
  <sheetViews>
    <sheetView topLeftCell="C1" workbookViewId="0">
      <selection activeCell="D42" sqref="D42"/>
    </sheetView>
  </sheetViews>
  <sheetFormatPr defaultColWidth="9.28515625" defaultRowHeight="12.75"/>
  <cols>
    <col min="1" max="2" width="0" style="12" hidden="1" customWidth="1"/>
    <col min="3" max="3" width="44" style="13" customWidth="1"/>
    <col min="4" max="4" width="15.5703125" style="14" customWidth="1"/>
    <col min="5" max="5" width="15.5703125" style="173" customWidth="1"/>
    <col min="6" max="6" width="14.42578125" style="15" customWidth="1"/>
    <col min="7" max="8" width="12.7109375" style="15" customWidth="1"/>
    <col min="9" max="16384" width="9.28515625" style="15"/>
  </cols>
  <sheetData>
    <row r="1" spans="1:13" ht="27.75" customHeight="1">
      <c r="A1" s="12">
        <v>1</v>
      </c>
      <c r="C1" s="231" t="str">
        <f>"Comune di "&amp;PROGRAM!$D$6</f>
        <v>Comune di Valguarnera Caropepe</v>
      </c>
      <c r="D1" s="231"/>
      <c r="E1" s="168"/>
    </row>
    <row r="2" spans="1:13" ht="18">
      <c r="A2" s="12">
        <v>1</v>
      </c>
      <c r="D2" s="16"/>
      <c r="E2" s="169"/>
    </row>
    <row r="3" spans="1:13" ht="18.75" thickBot="1">
      <c r="C3" s="17" t="s">
        <v>5</v>
      </c>
      <c r="D3" s="18"/>
      <c r="E3" s="169"/>
    </row>
    <row r="4" spans="1:13" ht="48" customHeight="1">
      <c r="A4" s="12">
        <f>IF(SUM(A5:A15)&gt;0,1,0)</f>
        <v>1</v>
      </c>
      <c r="C4" s="19" t="s">
        <v>6</v>
      </c>
      <c r="D4" s="166"/>
      <c r="E4" s="170"/>
      <c r="G4" s="177"/>
    </row>
    <row r="5" spans="1:13" ht="40.5" customHeight="1">
      <c r="A5" s="12">
        <f>IF(SUM(D5:D5)&gt;0,1,0)</f>
        <v>1</v>
      </c>
      <c r="C5" s="163" t="s">
        <v>7</v>
      </c>
      <c r="D5" s="152">
        <f>59631608/1936.27</f>
        <v>30797.155355399816</v>
      </c>
      <c r="E5" s="179"/>
      <c r="F5" s="177"/>
      <c r="G5" s="177"/>
      <c r="H5" s="21"/>
      <c r="I5" s="21"/>
      <c r="J5" s="21"/>
      <c r="K5" s="21"/>
      <c r="L5" s="21"/>
      <c r="M5" s="21"/>
    </row>
    <row r="6" spans="1:13" ht="38.25" customHeight="1">
      <c r="A6" s="12">
        <f>IF(SUM(D6:D6)&gt;0,1,0)</f>
        <v>1</v>
      </c>
      <c r="C6" s="163" t="s">
        <v>8</v>
      </c>
      <c r="D6" s="152">
        <f>14760131/1936.27</f>
        <v>7622.9714864146017</v>
      </c>
      <c r="E6" s="180"/>
      <c r="F6" s="22"/>
      <c r="G6" s="22"/>
      <c r="H6" s="21"/>
      <c r="I6" s="21"/>
      <c r="J6" s="21"/>
      <c r="K6" s="21"/>
      <c r="L6" s="21"/>
      <c r="M6" s="21"/>
    </row>
    <row r="7" spans="1:13" ht="38.25" customHeight="1">
      <c r="C7" s="164" t="s">
        <v>9</v>
      </c>
      <c r="D7" s="218">
        <f>11434230/1936.27</f>
        <v>5905.2869692759796</v>
      </c>
      <c r="E7" s="180"/>
      <c r="F7" s="22"/>
      <c r="G7" s="23"/>
      <c r="H7" s="21"/>
      <c r="I7" s="21"/>
      <c r="J7" s="21"/>
      <c r="K7" s="21"/>
      <c r="L7" s="21"/>
      <c r="M7" s="21"/>
    </row>
    <row r="8" spans="1:13" ht="38.25" customHeight="1" thickBot="1">
      <c r="C8" s="165" t="s">
        <v>10</v>
      </c>
      <c r="D8" s="219">
        <f>97999679/1936.27</f>
        <v>50612.610328105067</v>
      </c>
      <c r="E8" s="180"/>
      <c r="F8" s="23"/>
      <c r="G8" s="23"/>
      <c r="H8" s="21"/>
      <c r="I8" s="21"/>
      <c r="J8" s="21"/>
      <c r="K8" s="21"/>
      <c r="L8" s="21"/>
      <c r="M8" s="21"/>
    </row>
    <row r="9" spans="1:13" ht="18" customHeight="1" thickBot="1">
      <c r="C9" s="17" t="s">
        <v>11</v>
      </c>
      <c r="D9" s="181"/>
      <c r="E9" s="180"/>
      <c r="F9" s="22"/>
      <c r="G9" s="22"/>
      <c r="H9" s="21"/>
      <c r="I9" s="21"/>
      <c r="J9" s="21"/>
      <c r="K9" s="21"/>
      <c r="L9" s="21"/>
      <c r="M9" s="21"/>
    </row>
    <row r="10" spans="1:13" ht="32.25" customHeight="1">
      <c r="C10" s="25" t="s">
        <v>12</v>
      </c>
      <c r="D10" s="20"/>
      <c r="E10" s="171"/>
      <c r="F10" s="23"/>
      <c r="G10" s="23"/>
      <c r="H10" s="21"/>
      <c r="I10" s="21"/>
      <c r="J10" s="21"/>
      <c r="K10" s="21"/>
      <c r="L10" s="21"/>
      <c r="M10" s="21"/>
    </row>
    <row r="11" spans="1:13" ht="42" customHeight="1">
      <c r="C11" s="26" t="s">
        <v>13</v>
      </c>
      <c r="D11" s="27"/>
      <c r="E11" s="171"/>
      <c r="F11" s="22"/>
      <c r="G11" s="22"/>
      <c r="H11" s="21"/>
      <c r="I11" s="21"/>
      <c r="J11" s="21"/>
      <c r="K11" s="21"/>
      <c r="L11" s="21"/>
      <c r="M11" s="21"/>
    </row>
    <row r="12" spans="1:13" ht="84" customHeight="1">
      <c r="C12" s="28" t="s">
        <v>14</v>
      </c>
      <c r="D12" s="24"/>
      <c r="E12" s="171"/>
      <c r="F12" s="22"/>
      <c r="G12" s="22"/>
      <c r="H12" s="21"/>
      <c r="I12" s="21"/>
      <c r="J12" s="21"/>
      <c r="K12" s="21"/>
      <c r="L12" s="21"/>
      <c r="M12" s="21"/>
    </row>
    <row r="13" spans="1:13" ht="36" customHeight="1" thickBot="1">
      <c r="A13" s="12">
        <f>IF(SUM(D13:D13)&gt;0,1,0)</f>
        <v>0</v>
      </c>
      <c r="C13" s="29" t="s">
        <v>15</v>
      </c>
      <c r="D13" s="20"/>
      <c r="E13" s="172"/>
      <c r="F13" s="30"/>
      <c r="G13" s="21"/>
      <c r="H13" s="21"/>
      <c r="I13" s="21"/>
      <c r="J13" s="21"/>
      <c r="K13" s="21"/>
      <c r="L13" s="21"/>
      <c r="M13" s="21"/>
    </row>
    <row r="14" spans="1:13" ht="39.75" customHeight="1" thickBot="1">
      <c r="A14" s="12">
        <f>IF(SUM(D14:D14)&gt;0,1,0)</f>
        <v>0</v>
      </c>
      <c r="C14" s="29" t="s">
        <v>16</v>
      </c>
      <c r="D14" s="152"/>
      <c r="E14" s="182"/>
      <c r="F14" s="31"/>
      <c r="G14" s="32"/>
      <c r="H14" s="31"/>
      <c r="I14" s="21"/>
      <c r="J14" s="21"/>
      <c r="K14" s="21"/>
      <c r="L14" s="21"/>
      <c r="M14" s="21"/>
    </row>
    <row r="15" spans="1:13" ht="48" customHeight="1" thickBot="1">
      <c r="A15" s="12">
        <f>IF(SUM(D15:D15)&gt;0,1,0)</f>
        <v>0</v>
      </c>
      <c r="C15" s="29" t="s">
        <v>17</v>
      </c>
      <c r="D15" s="153"/>
      <c r="E15" s="182"/>
      <c r="F15" s="33"/>
      <c r="G15" s="21"/>
      <c r="H15" s="21"/>
      <c r="I15" s="21"/>
      <c r="J15" s="21"/>
      <c r="K15" s="21"/>
      <c r="L15" s="21"/>
      <c r="M15" s="21"/>
    </row>
    <row r="16" spans="1:13" ht="27" customHeight="1" thickBot="1">
      <c r="A16" s="12">
        <f>IF(SUM(A17:A18)&gt;0,1,0)</f>
        <v>1</v>
      </c>
      <c r="C16" s="29" t="s">
        <v>18</v>
      </c>
      <c r="D16" s="154">
        <v>7541.55</v>
      </c>
      <c r="E16" s="183"/>
      <c r="F16" s="21"/>
      <c r="G16" s="21"/>
      <c r="H16" s="21"/>
      <c r="I16" s="21"/>
      <c r="J16" s="21"/>
      <c r="K16" s="21"/>
      <c r="L16" s="21"/>
      <c r="M16" s="21"/>
    </row>
    <row r="17" spans="1:13" ht="49.5" customHeight="1" thickBot="1">
      <c r="A17" s="12">
        <f>IF(SUM(D17:D17)&gt;0,1,0)</f>
        <v>0</v>
      </c>
      <c r="C17" s="29" t="s">
        <v>19</v>
      </c>
      <c r="D17" s="154"/>
      <c r="E17" s="172"/>
      <c r="F17" s="21"/>
      <c r="G17" s="21"/>
      <c r="H17" s="21"/>
      <c r="I17" s="21"/>
      <c r="J17" s="21"/>
      <c r="K17" s="21"/>
      <c r="L17" s="21"/>
      <c r="M17" s="21"/>
    </row>
    <row r="18" spans="1:13" ht="27" customHeight="1" thickBot="1">
      <c r="A18" s="12">
        <f>IF(SUM(D18:D18)&gt;0,1,0)</f>
        <v>1</v>
      </c>
      <c r="C18" s="29" t="s">
        <v>20</v>
      </c>
      <c r="D18" s="155">
        <v>694.19</v>
      </c>
      <c r="E18" s="182"/>
      <c r="G18" s="21"/>
      <c r="H18" s="21"/>
      <c r="I18" s="21"/>
      <c r="J18" s="21"/>
      <c r="K18" s="21"/>
      <c r="L18" s="21"/>
      <c r="M18" s="21"/>
    </row>
    <row r="19" spans="1:13" ht="27" customHeight="1" thickBot="1">
      <c r="A19" s="12">
        <f>IF(SUM(D19:D19)&gt;0,1,0)</f>
        <v>1</v>
      </c>
      <c r="C19" s="29" t="s">
        <v>21</v>
      </c>
      <c r="D19" s="155">
        <v>19404.89</v>
      </c>
      <c r="E19" s="182"/>
      <c r="F19" s="184"/>
      <c r="G19" s="21"/>
      <c r="H19" s="21"/>
      <c r="I19" s="21"/>
      <c r="J19" s="21"/>
      <c r="K19" s="21"/>
      <c r="L19" s="21"/>
      <c r="M19" s="21"/>
    </row>
    <row r="20" spans="1:13" ht="27" customHeight="1" thickBot="1">
      <c r="A20" s="12">
        <f>IF(A21&gt;0,1,0)</f>
        <v>0</v>
      </c>
      <c r="C20" s="29" t="s">
        <v>22</v>
      </c>
      <c r="D20" s="155"/>
      <c r="E20" s="183"/>
      <c r="G20" s="21"/>
      <c r="H20" s="21"/>
      <c r="I20" s="21"/>
      <c r="J20" s="21"/>
      <c r="K20" s="21"/>
      <c r="L20" s="21"/>
      <c r="M20" s="21"/>
    </row>
    <row r="21" spans="1:13" ht="27" customHeight="1" thickBot="1">
      <c r="A21" s="12">
        <f>IF(SUM(D21:D21)&gt;0,1,0)</f>
        <v>0</v>
      </c>
      <c r="C21" s="29" t="s">
        <v>23</v>
      </c>
      <c r="D21" s="155"/>
      <c r="E21" s="182"/>
      <c r="H21" s="21"/>
      <c r="I21" s="21"/>
      <c r="J21" s="21"/>
      <c r="K21" s="21"/>
      <c r="L21" s="21"/>
      <c r="M21" s="21"/>
    </row>
    <row r="22" spans="1:13" ht="27" customHeight="1" thickBot="1">
      <c r="A22" s="12">
        <f>IF(SUM(D22:D22)&gt;0,1,0)</f>
        <v>1</v>
      </c>
      <c r="C22" s="29" t="s">
        <v>113</v>
      </c>
      <c r="D22" s="155">
        <v>27431.81</v>
      </c>
      <c r="E22" s="180"/>
      <c r="G22" s="36"/>
      <c r="H22" s="21"/>
      <c r="I22" s="21"/>
      <c r="J22" s="21"/>
      <c r="K22" s="21"/>
      <c r="L22" s="21"/>
      <c r="M22" s="21"/>
    </row>
    <row r="23" spans="1:13" ht="27" customHeight="1" thickBot="1">
      <c r="A23" s="12">
        <f>IF(A24&gt;0,1,0)</f>
        <v>0</v>
      </c>
      <c r="C23" s="29" t="s">
        <v>24</v>
      </c>
      <c r="D23" s="220">
        <v>8422.18</v>
      </c>
      <c r="E23" s="183"/>
      <c r="G23" s="21"/>
      <c r="H23" s="21"/>
      <c r="I23" s="21"/>
      <c r="J23" s="21"/>
      <c r="K23" s="21"/>
      <c r="L23" s="21"/>
      <c r="M23" s="21"/>
    </row>
    <row r="24" spans="1:13" ht="53.25" customHeight="1" thickBot="1">
      <c r="A24" s="12">
        <f>IF(SUM(D24:D24)&gt;0,1,0)</f>
        <v>0</v>
      </c>
      <c r="C24" s="29" t="s">
        <v>25</v>
      </c>
      <c r="D24" s="155"/>
      <c r="E24" s="232"/>
      <c r="F24" s="232"/>
      <c r="G24" s="21"/>
      <c r="H24" s="21"/>
      <c r="I24" s="21"/>
      <c r="J24" s="21"/>
      <c r="K24" s="21"/>
      <c r="L24" s="21"/>
      <c r="M24" s="21"/>
    </row>
    <row r="25" spans="1:13" ht="60.75" customHeight="1" thickBot="1">
      <c r="A25" s="12">
        <f>IF(A26&gt;0,1,0)</f>
        <v>0</v>
      </c>
      <c r="C25" s="29" t="s">
        <v>26</v>
      </c>
      <c r="D25" s="35"/>
      <c r="E25" s="170"/>
      <c r="F25" s="36"/>
      <c r="G25" s="21"/>
      <c r="H25" s="21"/>
      <c r="I25" s="21"/>
      <c r="J25" s="21"/>
      <c r="K25" s="21"/>
      <c r="L25" s="21"/>
      <c r="M25" s="21"/>
    </row>
    <row r="26" spans="1:13" ht="79.5" customHeight="1" thickBot="1">
      <c r="A26" s="12">
        <f>IF(SUM(D26:D26)&gt;0,1,0)</f>
        <v>0</v>
      </c>
      <c r="C26" s="29" t="s">
        <v>27</v>
      </c>
      <c r="D26" s="155"/>
      <c r="E26" s="172"/>
      <c r="F26" s="21"/>
      <c r="G26" s="21"/>
      <c r="H26" s="21"/>
      <c r="I26" s="21"/>
      <c r="J26" s="21"/>
      <c r="K26" s="21"/>
      <c r="L26" s="21"/>
      <c r="M26" s="21"/>
    </row>
    <row r="27" spans="1:13" ht="69" customHeight="1" thickBot="1">
      <c r="A27" s="12">
        <f>IF(A28&gt;0,1,0)</f>
        <v>0</v>
      </c>
      <c r="C27" s="29" t="s">
        <v>28</v>
      </c>
      <c r="D27" s="155"/>
      <c r="E27" s="170"/>
      <c r="F27" s="21"/>
      <c r="G27" s="36"/>
      <c r="H27" s="21"/>
      <c r="I27" s="21"/>
      <c r="J27" s="21"/>
      <c r="K27" s="21"/>
      <c r="L27" s="21"/>
      <c r="M27" s="21"/>
    </row>
    <row r="28" spans="1:13" ht="27" customHeight="1" thickBot="1">
      <c r="A28" s="12">
        <f>IF(SUM(D28:D28)&gt;0,1,0)</f>
        <v>0</v>
      </c>
      <c r="C28" s="29" t="s">
        <v>29</v>
      </c>
      <c r="D28" s="156"/>
      <c r="E28" s="172"/>
      <c r="F28" s="21"/>
      <c r="G28" s="21"/>
      <c r="H28" s="21"/>
      <c r="I28" s="21"/>
      <c r="J28" s="21"/>
      <c r="K28" s="21"/>
      <c r="L28" s="21"/>
      <c r="M28" s="21"/>
    </row>
    <row r="29" spans="1:13" ht="27" customHeight="1">
      <c r="A29" s="12">
        <f>IF(A30&gt;0,1,0)</f>
        <v>0</v>
      </c>
      <c r="C29" s="29" t="s">
        <v>30</v>
      </c>
      <c r="D29" s="34"/>
      <c r="E29" s="170"/>
      <c r="F29" s="21"/>
      <c r="G29" s="21"/>
      <c r="H29" s="21"/>
      <c r="I29" s="21"/>
      <c r="J29" s="21"/>
      <c r="K29" s="21"/>
      <c r="L29" s="21"/>
      <c r="M29" s="21"/>
    </row>
    <row r="30" spans="1:13" ht="27" customHeight="1">
      <c r="A30" s="12">
        <f>IF(SUM(D30:D30)&gt;0,1,0)</f>
        <v>0</v>
      </c>
      <c r="C30" s="29" t="s">
        <v>31</v>
      </c>
      <c r="D30" s="24"/>
      <c r="E30" s="172"/>
      <c r="F30" s="36"/>
      <c r="G30" s="37"/>
      <c r="H30" s="21"/>
      <c r="I30" s="21"/>
      <c r="J30" s="21"/>
      <c r="K30" s="21"/>
      <c r="L30" s="21"/>
      <c r="M30" s="21"/>
    </row>
    <row r="31" spans="1:13" ht="27" customHeight="1" thickBot="1">
      <c r="C31" s="29" t="s">
        <v>32</v>
      </c>
      <c r="D31" s="157"/>
      <c r="E31" s="182"/>
      <c r="F31" s="36"/>
      <c r="G31" s="37"/>
      <c r="H31" s="21"/>
      <c r="I31" s="21"/>
      <c r="J31" s="21"/>
      <c r="K31" s="21"/>
      <c r="L31" s="21"/>
      <c r="M31" s="21"/>
    </row>
    <row r="32" spans="1:13" ht="36.75" thickBot="1">
      <c r="C32" s="38" t="s">
        <v>33</v>
      </c>
      <c r="D32" s="190">
        <f>SUM(D4:D31)</f>
        <v>158432.64413919547</v>
      </c>
      <c r="E32" s="189"/>
      <c r="F32" s="175"/>
      <c r="G32" s="176"/>
    </row>
    <row r="34" spans="4:7">
      <c r="D34" s="178"/>
      <c r="E34" s="172"/>
      <c r="F34" s="39"/>
      <c r="G34" s="167"/>
    </row>
  </sheetData>
  <sheetProtection selectLockedCells="1" selectUnlockedCells="1"/>
  <autoFilter ref="A1:A31"/>
  <mergeCells count="2">
    <mergeCell ref="C1:D1"/>
    <mergeCell ref="E24:F24"/>
  </mergeCells>
  <printOptions horizontalCentered="1" verticalCentered="1"/>
  <pageMargins left="0.15763888888888888" right="0.15763888888888888" top="0.59027777777777779" bottom="0.70833333333333326" header="0.2361111111111111" footer="0.2361111111111111"/>
  <pageSetup paperSize="9" scale="62" firstPageNumber="0" orientation="portrait" r:id="rId1"/>
  <headerFooter alignWithMargins="0">
    <oddHeader>&amp;L&amp;"Tahoma,Normale"COMUNE DI &amp;C&amp;"Tahoma,Normale"&amp;12Scheda: Fondo Stabile 99-02</oddHeader>
    <oddFooter>&amp;L&amp;"Tahoma,Normale"&amp;9&amp;F&amp;R&amp;"Tahoma,Normale"&amp;11Pag. &amp;P di &amp;N</oddFooter>
  </headerFooter>
  <legacyDrawing r:id="rId2"/>
  <controls>
    <control shapeId="2070" r:id="rId3" name="CommandButton1"/>
    <control shapeId="2071" r:id="rId4" name="CommandButton2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2"/>
  <dimension ref="A1:H71"/>
  <sheetViews>
    <sheetView topLeftCell="A58" workbookViewId="0">
      <selection activeCell="B65" sqref="B65"/>
    </sheetView>
  </sheetViews>
  <sheetFormatPr defaultColWidth="13.42578125" defaultRowHeight="12.75"/>
  <cols>
    <col min="1" max="1" width="60.5703125" style="40" customWidth="1"/>
    <col min="2" max="2" width="27.28515625" style="41" customWidth="1"/>
    <col min="3" max="3" width="27.28515625" style="40" customWidth="1"/>
    <col min="4" max="4" width="13.42578125" style="40"/>
    <col min="5" max="5" width="14.28515625" style="40" customWidth="1"/>
    <col min="6" max="6" width="14.7109375" style="40" customWidth="1"/>
    <col min="7" max="7" width="14.28515625" style="40" customWidth="1"/>
    <col min="8" max="16384" width="13.42578125" style="40"/>
  </cols>
  <sheetData>
    <row r="1" spans="1:8" ht="24.4" customHeight="1">
      <c r="A1" s="231" t="str">
        <f>"Comune di "&amp;PROGRAM!$D$6</f>
        <v>Comune di Valguarnera Caropepe</v>
      </c>
      <c r="B1" s="231"/>
      <c r="C1" s="42"/>
      <c r="D1" s="42"/>
      <c r="E1" s="42"/>
    </row>
    <row r="2" spans="1:8" ht="25.5" customHeight="1">
      <c r="A2" s="43"/>
      <c r="B2" s="44">
        <v>2024</v>
      </c>
      <c r="F2" s="45"/>
      <c r="G2" s="45"/>
      <c r="H2" s="46"/>
    </row>
    <row r="3" spans="1:8" ht="47.25">
      <c r="A3" s="150" t="s">
        <v>123</v>
      </c>
      <c r="B3" s="47">
        <f>'Risorse storiche ante ccnl 2018'!D32</f>
        <v>158432.64413919547</v>
      </c>
      <c r="F3" s="45"/>
      <c r="G3" s="45"/>
      <c r="H3" s="46"/>
    </row>
    <row r="4" spans="1:8" ht="21" customHeight="1">
      <c r="A4" s="237" t="s">
        <v>127</v>
      </c>
      <c r="B4" s="237"/>
      <c r="C4" s="48"/>
      <c r="F4" s="45"/>
      <c r="G4" s="45"/>
      <c r="H4" s="46"/>
    </row>
    <row r="5" spans="1:8" ht="76.5">
      <c r="A5" s="49" t="s">
        <v>114</v>
      </c>
      <c r="B5" s="50">
        <f>2005.82+453.96+625.69</f>
        <v>3085.47</v>
      </c>
      <c r="H5" s="46"/>
    </row>
    <row r="6" spans="1:8" ht="38.25">
      <c r="A6" s="49" t="s">
        <v>34</v>
      </c>
      <c r="B6" s="50">
        <v>0</v>
      </c>
    </row>
    <row r="7" spans="1:8" ht="38.25">
      <c r="A7" s="49" t="s">
        <v>35</v>
      </c>
      <c r="B7" s="51">
        <v>0</v>
      </c>
      <c r="E7" s="139"/>
    </row>
    <row r="8" spans="1:8" ht="26.65" customHeight="1">
      <c r="A8" s="49" t="s">
        <v>36</v>
      </c>
      <c r="B8" s="51">
        <v>0</v>
      </c>
    </row>
    <row r="9" spans="1:8" ht="25.5">
      <c r="A9" s="52" t="s">
        <v>128</v>
      </c>
      <c r="B9" s="51"/>
      <c r="E9" s="139"/>
    </row>
    <row r="10" spans="1:8" ht="45.4" customHeight="1" thickBot="1">
      <c r="A10" s="53" t="s">
        <v>37</v>
      </c>
      <c r="B10" s="54">
        <f>SUM(B5:B9)</f>
        <v>3085.47</v>
      </c>
      <c r="E10" s="139"/>
    </row>
    <row r="11" spans="1:8" ht="30" customHeight="1" thickBot="1">
      <c r="A11" s="237" t="s">
        <v>38</v>
      </c>
      <c r="B11" s="237"/>
      <c r="D11" s="186"/>
    </row>
    <row r="12" spans="1:8" ht="25.5">
      <c r="A12" s="55" t="s">
        <v>39</v>
      </c>
      <c r="B12" s="158">
        <f>83.2*73</f>
        <v>6073.6</v>
      </c>
      <c r="C12" s="174" t="s">
        <v>124</v>
      </c>
      <c r="D12" s="186"/>
    </row>
    <row r="13" spans="1:8" ht="29.25" customHeight="1">
      <c r="A13" s="57" t="s">
        <v>40</v>
      </c>
      <c r="B13" s="158">
        <v>1793.72</v>
      </c>
      <c r="D13" s="186"/>
      <c r="E13" s="139"/>
    </row>
    <row r="14" spans="1:8" ht="29.25" customHeight="1">
      <c r="A14" s="57" t="s">
        <v>41</v>
      </c>
      <c r="B14" s="51">
        <f>84.5*62</f>
        <v>5239</v>
      </c>
      <c r="C14" s="174"/>
      <c r="D14" s="187"/>
      <c r="E14" s="139"/>
    </row>
    <row r="15" spans="1:8" ht="25.5">
      <c r="A15" s="57" t="s">
        <v>129</v>
      </c>
      <c r="B15" s="58">
        <v>1142.7</v>
      </c>
      <c r="E15" s="139"/>
    </row>
    <row r="16" spans="1:8" ht="29.25" customHeight="1">
      <c r="A16" s="57" t="s">
        <v>42</v>
      </c>
      <c r="B16" s="51">
        <v>0</v>
      </c>
    </row>
    <row r="17" spans="1:8" ht="29.25" customHeight="1">
      <c r="A17" s="59" t="s">
        <v>43</v>
      </c>
      <c r="B17" s="198">
        <f>SUM(B12:B16)</f>
        <v>14249.02</v>
      </c>
      <c r="D17" s="56"/>
    </row>
    <row r="18" spans="1:8" ht="26.25" customHeight="1">
      <c r="A18" s="238" t="s">
        <v>130</v>
      </c>
      <c r="B18" s="238"/>
      <c r="E18" s="139"/>
    </row>
    <row r="19" spans="1:8" ht="25.15" customHeight="1">
      <c r="A19" s="216" t="s">
        <v>154</v>
      </c>
      <c r="B19" s="188">
        <v>10341.74</v>
      </c>
    </row>
    <row r="20" spans="1:8" ht="31.5">
      <c r="A20" s="216" t="s">
        <v>155</v>
      </c>
      <c r="B20" s="188">
        <f>1128.97+68.17</f>
        <v>1197.1400000000001</v>
      </c>
      <c r="E20" s="139"/>
    </row>
    <row r="21" spans="1:8" ht="36" customHeight="1">
      <c r="A21" s="217" t="s">
        <v>156</v>
      </c>
      <c r="B21" s="60"/>
    </row>
    <row r="22" spans="1:8" ht="34.5" customHeight="1">
      <c r="A22" s="61" t="s">
        <v>44</v>
      </c>
      <c r="B22" s="62">
        <f>SUM(B19:B21)</f>
        <v>11538.88</v>
      </c>
      <c r="D22" s="186"/>
    </row>
    <row r="23" spans="1:8" ht="36" customHeight="1">
      <c r="A23" s="63" t="s">
        <v>131</v>
      </c>
      <c r="B23" s="136">
        <f>B3+B10-B22</f>
        <v>149979.23413919547</v>
      </c>
      <c r="D23" s="186"/>
      <c r="E23" s="191"/>
    </row>
    <row r="24" spans="1:8" ht="36" customHeight="1">
      <c r="A24" s="63" t="s">
        <v>132</v>
      </c>
      <c r="B24" s="136">
        <f>B23+B17</f>
        <v>164228.25413919546</v>
      </c>
      <c r="D24" s="186"/>
      <c r="E24" s="191"/>
    </row>
    <row r="25" spans="1:8" ht="21.75" customHeight="1" thickBot="1">
      <c r="B25" s="64"/>
    </row>
    <row r="26" spans="1:8" ht="18" customHeight="1">
      <c r="A26" s="239" t="s">
        <v>45</v>
      </c>
      <c r="B26" s="239"/>
      <c r="C26" s="65"/>
    </row>
    <row r="27" spans="1:8" ht="21.75" customHeight="1">
      <c r="A27" s="66" t="s">
        <v>46</v>
      </c>
      <c r="B27" s="67" t="s">
        <v>47</v>
      </c>
    </row>
    <row r="28" spans="1:8" ht="19.899999999999999" customHeight="1">
      <c r="A28" s="199" t="s">
        <v>134</v>
      </c>
      <c r="B28" s="69">
        <v>0</v>
      </c>
    </row>
    <row r="29" spans="1:8" ht="17.100000000000001" customHeight="1">
      <c r="A29" s="200" t="s">
        <v>48</v>
      </c>
      <c r="B29" s="70">
        <v>0</v>
      </c>
    </row>
    <row r="30" spans="1:8" ht="20.100000000000001" customHeight="1">
      <c r="A30" s="200" t="s">
        <v>133</v>
      </c>
      <c r="B30" s="70">
        <v>0</v>
      </c>
    </row>
    <row r="31" spans="1:8" ht="25.5">
      <c r="A31" s="201" t="s">
        <v>138</v>
      </c>
      <c r="B31" s="215"/>
      <c r="C31" s="137"/>
    </row>
    <row r="32" spans="1:8" ht="25.5">
      <c r="A32" s="202" t="s">
        <v>135</v>
      </c>
      <c r="B32" s="70">
        <v>0</v>
      </c>
      <c r="G32" s="46"/>
      <c r="H32" s="46"/>
    </row>
    <row r="33" spans="1:8" ht="43.15" customHeight="1">
      <c r="A33" s="71" t="s">
        <v>157</v>
      </c>
      <c r="B33" s="72"/>
      <c r="C33" s="235"/>
      <c r="D33" s="236"/>
      <c r="G33" s="46"/>
      <c r="H33" s="46"/>
    </row>
    <row r="34" spans="1:8" ht="51">
      <c r="A34" s="202" t="s">
        <v>136</v>
      </c>
      <c r="B34" s="73">
        <v>0</v>
      </c>
      <c r="H34" s="46"/>
    </row>
    <row r="35" spans="1:8" ht="53.1" customHeight="1">
      <c r="A35" s="202" t="s">
        <v>137</v>
      </c>
      <c r="B35" s="74">
        <v>0</v>
      </c>
      <c r="H35" s="46"/>
    </row>
    <row r="36" spans="1:8" ht="38.25">
      <c r="A36" s="68" t="s">
        <v>158</v>
      </c>
      <c r="B36" s="75">
        <v>0</v>
      </c>
      <c r="H36" s="46"/>
    </row>
    <row r="37" spans="1:8" ht="27" customHeight="1" thickBot="1">
      <c r="A37" s="76" t="s">
        <v>49</v>
      </c>
      <c r="B37" s="77">
        <f>SUM(B28:B36)</f>
        <v>0</v>
      </c>
    </row>
    <row r="38" spans="1:8" ht="30" customHeight="1">
      <c r="A38" s="132" t="s">
        <v>115</v>
      </c>
      <c r="B38" s="133" t="s">
        <v>47</v>
      </c>
    </row>
    <row r="39" spans="1:8" ht="27.4" customHeight="1">
      <c r="A39" s="203" t="s">
        <v>139</v>
      </c>
      <c r="B39" s="78"/>
    </row>
    <row r="40" spans="1:8" ht="25.5">
      <c r="A40" s="203" t="s">
        <v>140</v>
      </c>
      <c r="B40" s="69">
        <v>0</v>
      </c>
    </row>
    <row r="41" spans="1:8" ht="25.5" customHeight="1">
      <c r="A41" s="204" t="s">
        <v>159</v>
      </c>
      <c r="B41" s="69"/>
    </row>
    <row r="42" spans="1:8" ht="25.5">
      <c r="A42" s="203" t="s">
        <v>50</v>
      </c>
      <c r="B42" s="78"/>
    </row>
    <row r="43" spans="1:8" ht="25.5" customHeight="1">
      <c r="A43" s="204" t="s">
        <v>51</v>
      </c>
      <c r="B43" s="69"/>
    </row>
    <row r="44" spans="1:8" ht="30" customHeight="1">
      <c r="A44" s="203" t="s">
        <v>52</v>
      </c>
      <c r="B44" s="80">
        <v>0</v>
      </c>
    </row>
    <row r="45" spans="1:8" ht="22.9" customHeight="1">
      <c r="A45" s="204" t="s">
        <v>141</v>
      </c>
      <c r="B45" s="78"/>
    </row>
    <row r="46" spans="1:8" ht="22.9" customHeight="1">
      <c r="A46" s="204" t="s">
        <v>143</v>
      </c>
      <c r="B46" s="78"/>
    </row>
    <row r="47" spans="1:8" ht="25.5" customHeight="1">
      <c r="A47" s="203" t="s">
        <v>53</v>
      </c>
      <c r="B47" s="81"/>
    </row>
    <row r="48" spans="1:8" ht="33.4" customHeight="1">
      <c r="A48" s="203" t="s">
        <v>142</v>
      </c>
      <c r="B48" s="81">
        <v>0</v>
      </c>
    </row>
    <row r="49" spans="1:8" ht="57.4" customHeight="1">
      <c r="A49" s="203" t="s">
        <v>160</v>
      </c>
      <c r="B49" s="81">
        <v>0</v>
      </c>
    </row>
    <row r="50" spans="1:8" ht="25.5" customHeight="1">
      <c r="A50" s="79" t="s">
        <v>144</v>
      </c>
      <c r="B50" s="81"/>
      <c r="E50" s="46"/>
      <c r="F50" s="46"/>
      <c r="G50" s="46"/>
    </row>
    <row r="51" spans="1:8" ht="31.15" customHeight="1">
      <c r="A51" s="82" t="s">
        <v>145</v>
      </c>
      <c r="B51" s="81"/>
      <c r="D51" s="46"/>
      <c r="E51" s="46"/>
      <c r="F51" s="46"/>
      <c r="G51" s="46"/>
      <c r="H51" s="83"/>
    </row>
    <row r="52" spans="1:8" ht="26.25" customHeight="1">
      <c r="A52" s="134" t="s">
        <v>54</v>
      </c>
      <c r="B52" s="135">
        <f>SUM(B39:B51)</f>
        <v>0</v>
      </c>
    </row>
    <row r="53" spans="1:8" ht="22.5" customHeight="1">
      <c r="A53" s="76" t="s">
        <v>55</v>
      </c>
      <c r="B53" s="84">
        <f>B52+B37</f>
        <v>0</v>
      </c>
      <c r="C53" s="161"/>
    </row>
    <row r="54" spans="1:8" ht="33" customHeight="1">
      <c r="A54" s="240" t="s">
        <v>56</v>
      </c>
      <c r="B54" s="240"/>
    </row>
    <row r="55" spans="1:8" ht="36.75" customHeight="1">
      <c r="A55" s="140" t="s">
        <v>116</v>
      </c>
      <c r="B55" s="85">
        <f>B23</f>
        <v>149979.23413919547</v>
      </c>
    </row>
    <row r="56" spans="1:8" ht="28.5" customHeight="1">
      <c r="A56" s="140" t="s">
        <v>57</v>
      </c>
      <c r="B56" s="85">
        <f>B37</f>
        <v>0</v>
      </c>
    </row>
    <row r="57" spans="1:8" ht="33.75" customHeight="1">
      <c r="A57" s="140" t="s">
        <v>58</v>
      </c>
      <c r="B57" s="86">
        <f>SUM(B55:B56)</f>
        <v>149979.23413919547</v>
      </c>
    </row>
    <row r="58" spans="1:8" ht="33.75" customHeight="1">
      <c r="A58" s="233" t="s">
        <v>117</v>
      </c>
      <c r="B58" s="233"/>
    </row>
    <row r="59" spans="1:8" ht="40.5" customHeight="1">
      <c r="A59" s="141" t="s">
        <v>118</v>
      </c>
      <c r="B59" s="221">
        <v>28648</v>
      </c>
    </row>
    <row r="60" spans="1:8" ht="37.15" customHeight="1">
      <c r="A60" s="141" t="s">
        <v>119</v>
      </c>
      <c r="B60" s="222">
        <v>8142.09</v>
      </c>
    </row>
    <row r="61" spans="1:8" ht="38.25" customHeight="1">
      <c r="A61" s="143" t="s">
        <v>59</v>
      </c>
      <c r="B61" s="185">
        <f>B57-B59-B60</f>
        <v>113189.14413919547</v>
      </c>
    </row>
    <row r="62" spans="1:8" ht="38.25" customHeight="1">
      <c r="A62" s="144" t="s">
        <v>120</v>
      </c>
      <c r="B62" s="142">
        <f>'Calcolo limite'!B17</f>
        <v>0</v>
      </c>
      <c r="C62" s="161"/>
    </row>
    <row r="63" spans="1:8" ht="38.25" customHeight="1" thickBot="1">
      <c r="A63" s="145" t="s">
        <v>60</v>
      </c>
      <c r="B63" s="192">
        <f>B61-B62</f>
        <v>113189.14413919547</v>
      </c>
    </row>
    <row r="64" spans="1:8" ht="55.9" customHeight="1">
      <c r="A64" s="140" t="s">
        <v>146</v>
      </c>
      <c r="B64" s="147">
        <f>B24-B59-B60</f>
        <v>127438.16413919546</v>
      </c>
      <c r="C64" s="161"/>
    </row>
    <row r="65" spans="1:4" ht="35.65" customHeight="1">
      <c r="A65" s="212" t="s">
        <v>147</v>
      </c>
      <c r="B65" s="148">
        <f>B53</f>
        <v>0</v>
      </c>
      <c r="C65" s="161"/>
      <c r="D65" s="161"/>
    </row>
    <row r="66" spans="1:4" ht="45" customHeight="1" thickBot="1">
      <c r="A66" s="145" t="s">
        <v>121</v>
      </c>
      <c r="B66" s="146">
        <f>B64+B65</f>
        <v>127438.16413919546</v>
      </c>
      <c r="C66" s="149"/>
    </row>
    <row r="67" spans="1:4" ht="12" customHeight="1" thickBot="1"/>
    <row r="68" spans="1:4" ht="29.25" customHeight="1">
      <c r="A68" s="234" t="s">
        <v>122</v>
      </c>
      <c r="B68" s="234"/>
    </row>
    <row r="69" spans="1:4" ht="18.75" customHeight="1">
      <c r="A69" s="68" t="s">
        <v>61</v>
      </c>
      <c r="B69" s="160"/>
    </row>
    <row r="70" spans="1:4" ht="20.25" customHeight="1">
      <c r="A70" s="68" t="s">
        <v>62</v>
      </c>
      <c r="B70" s="87"/>
    </row>
    <row r="71" spans="1:4" ht="24" customHeight="1">
      <c r="A71" s="88" t="s">
        <v>63</v>
      </c>
      <c r="B71" s="89"/>
    </row>
  </sheetData>
  <sheetProtection selectLockedCells="1" selectUnlockedCells="1"/>
  <mergeCells count="9">
    <mergeCell ref="A58:B58"/>
    <mergeCell ref="A68:B68"/>
    <mergeCell ref="C33:D33"/>
    <mergeCell ref="A1:B1"/>
    <mergeCell ref="A4:B4"/>
    <mergeCell ref="A11:B11"/>
    <mergeCell ref="A18:B18"/>
    <mergeCell ref="A26:B26"/>
    <mergeCell ref="A54:B54"/>
  </mergeCells>
  <pageMargins left="0.25" right="0.25" top="1" bottom="1" header="0.51180555555555551" footer="0.51180555555555551"/>
  <pageSetup paperSize="9" scale="72" firstPageNumber="0" orientation="portrait" r:id="rId1"/>
  <headerFooter alignWithMargins="0"/>
  <rowBreaks count="2" manualBreakCount="2">
    <brk id="24" max="1" man="1"/>
    <brk id="53" max="1" man="1"/>
  </rowBreaks>
  <colBreaks count="1" manualBreakCount="1">
    <brk id="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3"/>
  <dimension ref="A1:G40"/>
  <sheetViews>
    <sheetView workbookViewId="0">
      <selection activeCell="A17" sqref="A17"/>
    </sheetView>
  </sheetViews>
  <sheetFormatPr defaultColWidth="8.7109375" defaultRowHeight="12.75"/>
  <cols>
    <col min="1" max="1" width="33.28515625" style="90" customWidth="1"/>
    <col min="2" max="2" width="17.42578125" style="90" customWidth="1"/>
    <col min="3" max="3" width="12.7109375" style="90" customWidth="1"/>
    <col min="4" max="4" width="14.7109375" style="90" customWidth="1"/>
    <col min="5" max="5" width="8.7109375" style="90"/>
    <col min="6" max="6" width="14.28515625" style="90" bestFit="1" customWidth="1"/>
    <col min="7" max="7" width="14.7109375" style="90" bestFit="1" customWidth="1"/>
    <col min="8" max="16384" width="8.7109375" style="90"/>
  </cols>
  <sheetData>
    <row r="1" spans="1:7">
      <c r="A1" s="241" t="s">
        <v>64</v>
      </c>
      <c r="B1" s="241"/>
      <c r="C1" s="241"/>
      <c r="D1" s="241"/>
    </row>
    <row r="2" spans="1:7">
      <c r="A2" s="242" t="s">
        <v>65</v>
      </c>
      <c r="B2" s="242"/>
      <c r="C2" s="223">
        <v>169090.54</v>
      </c>
      <c r="D2" s="224">
        <f t="shared" ref="D2:D3" si="0">C2</f>
        <v>169090.54</v>
      </c>
    </row>
    <row r="3" spans="1:7">
      <c r="A3" s="243" t="s">
        <v>66</v>
      </c>
      <c r="B3" s="243"/>
      <c r="C3" s="225">
        <f>37874.35+6457.97</f>
        <v>44332.32</v>
      </c>
      <c r="D3" s="224">
        <f t="shared" si="0"/>
        <v>44332.32</v>
      </c>
      <c r="F3" s="138"/>
      <c r="G3" s="138"/>
    </row>
    <row r="4" spans="1:7">
      <c r="A4" s="242" t="s">
        <v>67</v>
      </c>
      <c r="B4" s="244"/>
      <c r="C4" s="214"/>
      <c r="D4" s="213">
        <f>C4</f>
        <v>0</v>
      </c>
    </row>
    <row r="5" spans="1:7">
      <c r="A5" s="242" t="s">
        <v>68</v>
      </c>
      <c r="B5" s="242"/>
      <c r="C5" s="205"/>
      <c r="D5" s="208">
        <f>C5</f>
        <v>0</v>
      </c>
      <c r="G5" s="138"/>
    </row>
    <row r="6" spans="1:7">
      <c r="A6" s="92" t="s">
        <v>69</v>
      </c>
      <c r="B6" s="93"/>
      <c r="C6" s="206">
        <v>19616.009999999998</v>
      </c>
      <c r="D6" s="159">
        <f>C6</f>
        <v>19616.009999999998</v>
      </c>
      <c r="F6" s="138"/>
    </row>
    <row r="7" spans="1:7">
      <c r="A7" s="245" t="s">
        <v>70</v>
      </c>
      <c r="B7" s="245"/>
      <c r="C7" s="245"/>
      <c r="D7" s="94">
        <f>SUM(D2:D6)</f>
        <v>233038.87000000002</v>
      </c>
    </row>
    <row r="8" spans="1:7" ht="8.65" customHeight="1"/>
    <row r="9" spans="1:7">
      <c r="A9" s="241" t="s">
        <v>126</v>
      </c>
      <c r="B9" s="241"/>
      <c r="C9" s="241"/>
      <c r="D9" s="241"/>
    </row>
    <row r="10" spans="1:7">
      <c r="A10" s="242" t="s">
        <v>65</v>
      </c>
      <c r="B10" s="242"/>
      <c r="C10" s="209">
        <f>'Fondo 2024'!B61</f>
        <v>113189.14413919547</v>
      </c>
      <c r="D10" s="194">
        <f>C10</f>
        <v>113189.14413919547</v>
      </c>
      <c r="F10" s="138"/>
    </row>
    <row r="11" spans="1:7">
      <c r="A11" s="243" t="s">
        <v>125</v>
      </c>
      <c r="B11" s="243"/>
      <c r="C11" s="210">
        <v>36052.17</v>
      </c>
      <c r="D11" s="195">
        <f>C11</f>
        <v>36052.17</v>
      </c>
      <c r="F11" s="138"/>
    </row>
    <row r="12" spans="1:7">
      <c r="A12" s="242" t="s">
        <v>67</v>
      </c>
      <c r="B12" s="244"/>
      <c r="C12" s="207"/>
      <c r="D12" s="195">
        <f>C12</f>
        <v>0</v>
      </c>
      <c r="F12" s="138"/>
    </row>
    <row r="13" spans="1:7">
      <c r="A13" s="242" t="s">
        <v>68</v>
      </c>
      <c r="B13" s="242"/>
      <c r="C13" s="211"/>
      <c r="D13" s="196">
        <f>C13</f>
        <v>0</v>
      </c>
      <c r="F13" s="138"/>
    </row>
    <row r="14" spans="1:7">
      <c r="A14" s="92" t="s">
        <v>69</v>
      </c>
      <c r="B14" s="93"/>
      <c r="C14" s="91">
        <v>37051.03</v>
      </c>
      <c r="D14" s="91">
        <f>C14</f>
        <v>37051.03</v>
      </c>
      <c r="G14" s="193"/>
    </row>
    <row r="15" spans="1:7">
      <c r="A15" s="245" t="s">
        <v>71</v>
      </c>
      <c r="B15" s="245"/>
      <c r="C15" s="245"/>
      <c r="D15" s="94">
        <f>SUM(D10:D14)</f>
        <v>186292.34413919548</v>
      </c>
    </row>
    <row r="16" spans="1:7">
      <c r="A16" s="95" t="s">
        <v>72</v>
      </c>
      <c r="B16" s="95" t="s">
        <v>73</v>
      </c>
      <c r="C16" s="247" t="s">
        <v>74</v>
      </c>
      <c r="D16" s="247"/>
      <c r="G16" s="193"/>
    </row>
    <row r="17" spans="1:6">
      <c r="A17" s="96">
        <f>D10</f>
        <v>113189.14413919547</v>
      </c>
      <c r="B17" s="96">
        <f>IF((D15&gt;D7),(D15-D7),0)</f>
        <v>0</v>
      </c>
      <c r="C17" s="248">
        <f>A17-B17</f>
        <v>113189.14413919547</v>
      </c>
      <c r="D17" s="248"/>
    </row>
    <row r="18" spans="1:6" ht="9" customHeight="1"/>
    <row r="19" spans="1:6" ht="9" customHeight="1"/>
    <row r="20" spans="1:6" ht="24.6" customHeight="1">
      <c r="A20" s="246" t="s">
        <v>75</v>
      </c>
      <c r="B20" s="246"/>
      <c r="C20" s="97"/>
      <c r="D20" s="249" t="str">
        <f>IF(C20&lt;C21,"APPLICA ART. 33 D.L. 34/2019","NON APPLICABILE ART. 33 D.L. 34/2019")</f>
        <v>NON APPLICABILE ART. 33 D.L. 34/2019</v>
      </c>
      <c r="E20" s="249"/>
    </row>
    <row r="21" spans="1:6" ht="24.6" customHeight="1">
      <c r="A21" s="246" t="s">
        <v>151</v>
      </c>
      <c r="B21" s="246"/>
      <c r="C21" s="97"/>
      <c r="D21" s="249"/>
      <c r="E21" s="249"/>
    </row>
    <row r="22" spans="1:6" ht="9" customHeight="1"/>
    <row r="23" spans="1:6">
      <c r="A23" s="90" t="s">
        <v>76</v>
      </c>
    </row>
    <row r="24" spans="1:6" ht="36" customHeight="1">
      <c r="A24" s="250" t="s">
        <v>77</v>
      </c>
      <c r="B24" s="250"/>
      <c r="C24" s="98"/>
    </row>
    <row r="25" spans="1:6" ht="36" customHeight="1">
      <c r="A25" s="250" t="s">
        <v>78</v>
      </c>
      <c r="B25" s="250"/>
      <c r="C25" s="98"/>
    </row>
    <row r="26" spans="1:6" ht="36" customHeight="1">
      <c r="A26" s="250" t="s">
        <v>79</v>
      </c>
      <c r="B26" s="250"/>
      <c r="C26" s="98"/>
    </row>
    <row r="27" spans="1:6" ht="7.5" customHeight="1"/>
    <row r="28" spans="1:6" ht="36" customHeight="1">
      <c r="A28" s="250" t="s">
        <v>80</v>
      </c>
      <c r="B28" s="250"/>
      <c r="C28" s="98"/>
    </row>
    <row r="29" spans="1:6" ht="36" customHeight="1">
      <c r="A29" s="250" t="s">
        <v>78</v>
      </c>
      <c r="B29" s="250"/>
      <c r="C29" s="98"/>
      <c r="F29" s="162"/>
    </row>
    <row r="30" spans="1:6" ht="36" customHeight="1">
      <c r="A30" s="250" t="s">
        <v>79</v>
      </c>
      <c r="B30" s="250"/>
      <c r="C30" s="98"/>
    </row>
    <row r="31" spans="1:6" ht="7.9" customHeight="1">
      <c r="C31" s="46"/>
    </row>
    <row r="32" spans="1:6" ht="26.1" customHeight="1">
      <c r="A32" s="246" t="s">
        <v>81</v>
      </c>
      <c r="B32" s="246"/>
      <c r="C32" s="99" t="e">
        <f>C26/C20</f>
        <v>#DIV/0!</v>
      </c>
    </row>
    <row r="33" spans="1:3" ht="8.1" customHeight="1">
      <c r="C33" s="46"/>
    </row>
    <row r="34" spans="1:3" ht="26.1" customHeight="1">
      <c r="A34" s="246" t="s">
        <v>152</v>
      </c>
      <c r="B34" s="246"/>
      <c r="C34" s="99" t="e">
        <f>C30/C21</f>
        <v>#DIV/0!</v>
      </c>
    </row>
    <row r="35" spans="1:3" ht="8.1" customHeight="1"/>
    <row r="36" spans="1:3" ht="30.6" customHeight="1">
      <c r="A36" s="250" t="s">
        <v>153</v>
      </c>
      <c r="B36" s="250"/>
      <c r="C36" s="99" t="e">
        <f>C32-C34</f>
        <v>#DIV/0!</v>
      </c>
    </row>
    <row r="37" spans="1:3" ht="7.15" customHeight="1">
      <c r="C37" s="100"/>
    </row>
    <row r="38" spans="1:3" ht="30.6" customHeight="1">
      <c r="A38" s="250" t="s">
        <v>82</v>
      </c>
      <c r="B38" s="250"/>
      <c r="C38" s="99" t="e">
        <f>C36*C21</f>
        <v>#DIV/0!</v>
      </c>
    </row>
    <row r="39" spans="1:3" ht="7.5" customHeight="1">
      <c r="C39" s="101"/>
    </row>
    <row r="40" spans="1:3" ht="30.6" customHeight="1">
      <c r="A40" s="251" t="s">
        <v>83</v>
      </c>
      <c r="B40" s="251"/>
      <c r="C40" s="102" t="e">
        <f>C24+C38</f>
        <v>#DIV/0!</v>
      </c>
    </row>
  </sheetData>
  <sheetProtection selectLockedCells="1" selectUnlockedCells="1"/>
  <mergeCells count="28">
    <mergeCell ref="A34:B34"/>
    <mergeCell ref="A36:B36"/>
    <mergeCell ref="A38:B38"/>
    <mergeCell ref="A40:B40"/>
    <mergeCell ref="A25:B25"/>
    <mergeCell ref="A26:B26"/>
    <mergeCell ref="A28:B28"/>
    <mergeCell ref="A29:B29"/>
    <mergeCell ref="A30:B30"/>
    <mergeCell ref="A13:B13"/>
    <mergeCell ref="A15:C15"/>
    <mergeCell ref="A32:B32"/>
    <mergeCell ref="C16:D16"/>
    <mergeCell ref="C17:D17"/>
    <mergeCell ref="A20:B20"/>
    <mergeCell ref="D20:E21"/>
    <mergeCell ref="A21:B21"/>
    <mergeCell ref="A24:B24"/>
    <mergeCell ref="A7:C7"/>
    <mergeCell ref="A9:D9"/>
    <mergeCell ref="A10:B10"/>
    <mergeCell ref="A11:B11"/>
    <mergeCell ref="A12:B12"/>
    <mergeCell ref="A1:D1"/>
    <mergeCell ref="A2:B2"/>
    <mergeCell ref="A3:B3"/>
    <mergeCell ref="A4:B4"/>
    <mergeCell ref="A5:B5"/>
  </mergeCells>
  <pageMargins left="0.74803149606299213" right="0.74803149606299213" top="0.78740157480314965" bottom="0.78740157480314965" header="0.51181102362204722" footer="0.51181102362204722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16">
    <tabColor indexed="51"/>
    <pageSetUpPr fitToPage="1"/>
  </sheetPr>
  <dimension ref="A1:J37"/>
  <sheetViews>
    <sheetView tabSelected="1" topLeftCell="C1" workbookViewId="0">
      <selection activeCell="D26" sqref="D26"/>
    </sheetView>
  </sheetViews>
  <sheetFormatPr defaultColWidth="9.28515625" defaultRowHeight="12.75"/>
  <cols>
    <col min="1" max="2" width="0" style="103" hidden="1" customWidth="1"/>
    <col min="3" max="3" width="46.42578125" style="103" customWidth="1"/>
    <col min="4" max="4" width="14.28515625" style="103" customWidth="1"/>
    <col min="5" max="5" width="9.28515625" style="103"/>
    <col min="6" max="6" width="13.28515625" style="103" customWidth="1"/>
    <col min="7" max="16384" width="9.28515625" style="103"/>
  </cols>
  <sheetData>
    <row r="1" spans="1:10" ht="18">
      <c r="A1" s="103">
        <v>1</v>
      </c>
      <c r="C1" s="252" t="str">
        <f>"COMUNE DI "&amp;PROGRAM!$D$6</f>
        <v>COMUNE DI Valguarnera Caropepe</v>
      </c>
      <c r="D1" s="252"/>
    </row>
    <row r="2" spans="1:10">
      <c r="A2" s="103">
        <v>1</v>
      </c>
      <c r="C2" s="253" t="s">
        <v>84</v>
      </c>
      <c r="D2" s="254">
        <v>2024</v>
      </c>
    </row>
    <row r="3" spans="1:10">
      <c r="A3" s="103">
        <v>1</v>
      </c>
      <c r="C3" s="253"/>
      <c r="D3" s="254"/>
    </row>
    <row r="4" spans="1:10" ht="27" customHeight="1">
      <c r="A4" s="103">
        <v>1</v>
      </c>
      <c r="C4" s="151" t="s">
        <v>85</v>
      </c>
      <c r="D4" s="104">
        <f>'Fondo 2024'!B66-'Utilizzo 24'!D36</f>
        <v>91561.724139195459</v>
      </c>
      <c r="F4" s="105"/>
    </row>
    <row r="5" spans="1:10">
      <c r="A5" s="103">
        <v>1</v>
      </c>
      <c r="C5" s="106"/>
      <c r="D5" s="107"/>
    </row>
    <row r="6" spans="1:10" ht="17.25" customHeight="1" thickBot="1">
      <c r="A6" s="103">
        <v>1</v>
      </c>
      <c r="C6" s="108" t="s">
        <v>86</v>
      </c>
      <c r="D6" s="109">
        <f>D2</f>
        <v>2024</v>
      </c>
    </row>
    <row r="7" spans="1:10" ht="30" hidden="1" customHeight="1">
      <c r="A7" s="103">
        <f>IF(SUM(D7:D7)&gt;0,1,0)</f>
        <v>0</v>
      </c>
      <c r="C7" s="110" t="s">
        <v>87</v>
      </c>
      <c r="D7" s="111"/>
    </row>
    <row r="8" spans="1:10" ht="30" customHeight="1" thickBot="1">
      <c r="A8" s="103">
        <f>IF(SUM(D8:D8)&gt;0,1,0)</f>
        <v>1</v>
      </c>
      <c r="C8" s="112" t="s">
        <v>88</v>
      </c>
      <c r="D8" s="111">
        <v>16754.560000000001</v>
      </c>
      <c r="E8" s="255"/>
      <c r="F8" s="113"/>
    </row>
    <row r="9" spans="1:10" ht="30" customHeight="1" thickBot="1">
      <c r="A9" s="103">
        <f>IF(SUM(D9:D9)&gt;0,1,0)</f>
        <v>1</v>
      </c>
      <c r="C9" s="112" t="s">
        <v>89</v>
      </c>
      <c r="D9" s="111">
        <v>19121.88</v>
      </c>
      <c r="E9" s="255"/>
      <c r="F9" s="113"/>
    </row>
    <row r="10" spans="1:10" ht="30" customHeight="1" thickBot="1">
      <c r="A10" s="103">
        <f>IF(SUM(D10:D10)&gt;0,1,0)</f>
        <v>0</v>
      </c>
      <c r="C10" s="114" t="s">
        <v>90</v>
      </c>
      <c r="D10" s="115"/>
      <c r="E10" s="116"/>
    </row>
    <row r="11" spans="1:10" ht="30" customHeight="1" thickBot="1">
      <c r="C11" s="114" t="s">
        <v>91</v>
      </c>
      <c r="D11" s="115"/>
      <c r="E11" s="116"/>
    </row>
    <row r="12" spans="1:10" ht="39.6" customHeight="1" thickBot="1">
      <c r="A12" s="103">
        <v>1</v>
      </c>
      <c r="C12" s="117" t="s">
        <v>92</v>
      </c>
      <c r="D12" s="118">
        <f>SUM(D8:D11)</f>
        <v>35876.44</v>
      </c>
      <c r="I12" s="197"/>
    </row>
    <row r="13" spans="1:10" ht="30" customHeight="1" thickBot="1">
      <c r="A13" s="103">
        <f>IF(SUM(D13:D13)&gt;0,1,0)</f>
        <v>0</v>
      </c>
      <c r="C13" s="114" t="s">
        <v>93</v>
      </c>
      <c r="D13" s="115"/>
      <c r="E13" s="116"/>
      <c r="J13" s="197"/>
    </row>
    <row r="14" spans="1:10" ht="30" customHeight="1" thickBot="1">
      <c r="A14" s="103">
        <f>IF(SUM(D14:D14)&gt;0,1,0)</f>
        <v>0</v>
      </c>
      <c r="C14" s="114" t="s">
        <v>94</v>
      </c>
      <c r="D14" s="115"/>
      <c r="E14" s="116"/>
      <c r="J14" s="197"/>
    </row>
    <row r="15" spans="1:10" ht="30" customHeight="1" thickBot="1">
      <c r="A15" s="103">
        <f>IF(SUM(D15:D15)&gt;0,1,0)</f>
        <v>0</v>
      </c>
      <c r="C15" s="114" t="s">
        <v>95</v>
      </c>
      <c r="D15" s="115"/>
      <c r="E15" s="116"/>
      <c r="J15" s="197"/>
    </row>
    <row r="16" spans="1:10" ht="30" customHeight="1" thickBot="1">
      <c r="C16" s="114" t="s">
        <v>96</v>
      </c>
      <c r="D16" s="115"/>
      <c r="E16" s="116"/>
      <c r="F16" s="197"/>
      <c r="J16" s="197"/>
    </row>
    <row r="17" spans="1:6" ht="30" customHeight="1" thickBot="1">
      <c r="A17" s="103">
        <f>IF(SUM(D17:D17)&gt;0,1,0)</f>
        <v>0</v>
      </c>
      <c r="C17" s="114" t="s">
        <v>97</v>
      </c>
      <c r="D17" s="115"/>
      <c r="E17" s="116"/>
    </row>
    <row r="18" spans="1:6" ht="40.5" customHeight="1" thickBot="1">
      <c r="A18" s="103">
        <f>IF(SUM(D18:D18)&gt;0,1,0)</f>
        <v>0</v>
      </c>
      <c r="C18" s="119" t="s">
        <v>98</v>
      </c>
      <c r="D18" s="115"/>
    </row>
    <row r="19" spans="1:6" ht="36" customHeight="1" thickBot="1">
      <c r="A19" s="103">
        <f>IF(SUM(D19:D19)&gt;0,1,0)</f>
        <v>0</v>
      </c>
      <c r="C19" s="119" t="s">
        <v>99</v>
      </c>
      <c r="D19" s="115"/>
    </row>
    <row r="20" spans="1:6" ht="36.75" customHeight="1">
      <c r="C20" s="119" t="s">
        <v>100</v>
      </c>
      <c r="D20" s="115"/>
    </row>
    <row r="21" spans="1:6" ht="36.75" customHeight="1">
      <c r="C21" s="119" t="s">
        <v>101</v>
      </c>
      <c r="D21" s="115"/>
    </row>
    <row r="22" spans="1:6" ht="42" customHeight="1">
      <c r="C22" s="119" t="s">
        <v>102</v>
      </c>
      <c r="D22" s="115"/>
    </row>
    <row r="23" spans="1:6" ht="35.1" customHeight="1">
      <c r="A23" s="103">
        <v>1</v>
      </c>
      <c r="C23" s="120" t="s">
        <v>103</v>
      </c>
      <c r="D23" s="121">
        <f>SUM(D13:D22)</f>
        <v>0</v>
      </c>
    </row>
    <row r="24" spans="1:6" ht="28.5" customHeight="1">
      <c r="A24" s="103">
        <f>IF(SUM(D24:D24)&gt;0,1,0)</f>
        <v>0</v>
      </c>
      <c r="C24" s="122" t="s">
        <v>104</v>
      </c>
      <c r="D24" s="123">
        <f>'Fondo 2024'!B28</f>
        <v>0</v>
      </c>
    </row>
    <row r="25" spans="1:6" ht="34.5" customHeight="1">
      <c r="A25" s="103">
        <f>IF(SUM(D25:D25)&gt;0,1,0)</f>
        <v>0</v>
      </c>
      <c r="C25" s="124" t="s">
        <v>105</v>
      </c>
      <c r="D25" s="123">
        <f>'Fondo 2024'!B40</f>
        <v>0</v>
      </c>
    </row>
    <row r="26" spans="1:6" ht="22.5">
      <c r="C26" s="124" t="s">
        <v>106</v>
      </c>
      <c r="D26" s="123">
        <f>'Fondo 2024'!B42</f>
        <v>0</v>
      </c>
    </row>
    <row r="27" spans="1:6" ht="22.5">
      <c r="A27" s="103">
        <f>IF(SUM(D27:D27)&gt;0,1,0)</f>
        <v>0</v>
      </c>
      <c r="C27" s="124" t="s">
        <v>107</v>
      </c>
      <c r="D27" s="125">
        <f>'Fondo 2024'!B43</f>
        <v>0</v>
      </c>
    </row>
    <row r="28" spans="1:6" ht="33.75">
      <c r="C28" s="124" t="s">
        <v>148</v>
      </c>
      <c r="D28" s="125">
        <f>'Fondo 2024'!B44</f>
        <v>0</v>
      </c>
    </row>
    <row r="29" spans="1:6" ht="33.75" customHeight="1">
      <c r="C29" s="124" t="s">
        <v>108</v>
      </c>
      <c r="D29" s="127">
        <f>'Fondo 2024'!B45</f>
        <v>0</v>
      </c>
    </row>
    <row r="30" spans="1:6" ht="33.75" customHeight="1">
      <c r="C30" s="124" t="s">
        <v>149</v>
      </c>
      <c r="D30" s="126">
        <f>'Fondo 2024'!B46</f>
        <v>0</v>
      </c>
      <c r="F30" s="113"/>
    </row>
    <row r="31" spans="1:6" ht="29.25" customHeight="1">
      <c r="A31" s="103">
        <f>IF(SUM(D31:D31)&gt;0,1,0)</f>
        <v>0</v>
      </c>
      <c r="C31" s="124" t="s">
        <v>109</v>
      </c>
      <c r="D31" s="126">
        <f>'Fondo 2024'!B32</f>
        <v>0</v>
      </c>
    </row>
    <row r="32" spans="1:6" ht="30" customHeight="1">
      <c r="A32" s="103">
        <f>IF(SUM(D32:D32)&gt;0,1,0)</f>
        <v>0</v>
      </c>
      <c r="C32" s="124" t="s">
        <v>150</v>
      </c>
      <c r="D32" s="127">
        <f>'Fondo 2024'!B30</f>
        <v>0</v>
      </c>
    </row>
    <row r="33" spans="1:6" ht="30" customHeight="1">
      <c r="A33" s="103">
        <f>IF(SUM(D33:D33)&gt;0,1,0)</f>
        <v>0</v>
      </c>
      <c r="C33" s="128" t="s">
        <v>110</v>
      </c>
      <c r="D33" s="129">
        <f>'Fondo 2024'!B33</f>
        <v>0</v>
      </c>
    </row>
    <row r="34" spans="1:6" ht="34.5" customHeight="1" thickBot="1">
      <c r="A34" s="103">
        <v>1</v>
      </c>
      <c r="C34" s="120" t="s">
        <v>111</v>
      </c>
      <c r="D34" s="130">
        <f>SUM(D24:D33)</f>
        <v>0</v>
      </c>
      <c r="F34" s="113"/>
    </row>
    <row r="35" spans="1:6" ht="24.4" customHeight="1" thickBot="1">
      <c r="C35" s="128"/>
      <c r="D35" s="111"/>
    </row>
    <row r="36" spans="1:6" ht="35.1" customHeight="1" thickBot="1">
      <c r="A36" s="103">
        <v>1</v>
      </c>
      <c r="C36" s="131" t="s">
        <v>112</v>
      </c>
      <c r="D36" s="121">
        <f>D12+D23+D34+D35</f>
        <v>35876.44</v>
      </c>
    </row>
    <row r="37" spans="1:6">
      <c r="D37" s="105"/>
    </row>
  </sheetData>
  <sheetProtection selectLockedCells="1" selectUnlockedCells="1"/>
  <mergeCells count="4">
    <mergeCell ref="C1:D1"/>
    <mergeCell ref="C2:C3"/>
    <mergeCell ref="D2:D3"/>
    <mergeCell ref="E8:E9"/>
  </mergeCells>
  <printOptions horizontalCentered="1" verticalCentered="1"/>
  <pageMargins left="0.15763888888888888" right="0.15763888888888888" top="0.59027777777777779" bottom="0.70833333333333326" header="0.2361111111111111" footer="0.2361111111111111"/>
  <pageSetup paperSize="9" scale="74" firstPageNumber="0" orientation="portrait" r:id="rId1"/>
  <headerFooter alignWithMargins="0">
    <oddHeader>&amp;L&amp;"Tahoma,Normale"COMUNE DI &amp;C&amp;"Tahoma,Normale"&amp;12Scheda: Utilizzo 03-07</oddHeader>
    <oddFooter>&amp;L&amp;"Tahoma,Normale"&amp;9&amp;F&amp;C&amp;"Tahoma,Normale"&amp;11data creazione: data stampa: &amp;D-&amp;T&amp;R&amp;"Tahoma,Normale"&amp;11Pag. &amp;P di &amp;N</oddFooter>
  </headerFooter>
  <legacyDrawing r:id="rId2"/>
  <controls>
    <control shapeId="5121" r:id="rId3" name="CommandButton1"/>
    <control shapeId="5122" r:id="rId4" name="CommandButton2"/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7F763BCC5A1D458A2B29D5B47DA6BC" ma:contentTypeVersion="2" ma:contentTypeDescription="Creare un nuovo documento." ma:contentTypeScope="" ma:versionID="5f4d23fa3657f3699e68c70ef50c8e31">
  <xsd:schema xmlns:xsd="http://www.w3.org/2001/XMLSchema" xmlns:xs="http://www.w3.org/2001/XMLSchema" xmlns:p="http://schemas.microsoft.com/office/2006/metadata/properties" xmlns:ns3="0641dedf-e09f-4dc0-ae1e-f55219cd0cdf" targetNamespace="http://schemas.microsoft.com/office/2006/metadata/properties" ma:root="true" ma:fieldsID="bf67ac04b4ecb86fcbdfae3fa5c1df90" ns3:_="">
    <xsd:import namespace="0641dedf-e09f-4dc0-ae1e-f55219cd0cd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1dedf-e09f-4dc0-ae1e-f55219cd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3FFECE-6EFE-483D-B22A-3FCBD0011F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1dedf-e09f-4dc0-ae1e-f55219cd0c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E0CB38-A1B8-4AF3-A223-E217B874AB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PROGRAM</vt:lpstr>
      <vt:lpstr>Risorse storiche ante ccnl 2018</vt:lpstr>
      <vt:lpstr>Fondo 2024</vt:lpstr>
      <vt:lpstr>Calcolo limite</vt:lpstr>
      <vt:lpstr>Utilizzo 24</vt:lpstr>
      <vt:lpstr>'Fondo 2024'!Area_stampa</vt:lpstr>
      <vt:lpstr>PROGRAM!Area_stampa</vt:lpstr>
      <vt:lpstr>'Risorse storiche ante ccnl 2018'!Area_stampa</vt:lpstr>
      <vt:lpstr>'Utilizzo 24'!Area_stampa</vt:lpstr>
      <vt:lpstr>'Utilizzo 24'!Excel_BuiltIn__FilterDatabase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molica</dc:creator>
  <cp:lastModifiedBy>Roberto</cp:lastModifiedBy>
  <cp:lastPrinted>2024-12-23T15:29:32Z</cp:lastPrinted>
  <dcterms:created xsi:type="dcterms:W3CDTF">2023-03-13T13:37:47Z</dcterms:created>
  <dcterms:modified xsi:type="dcterms:W3CDTF">2024-12-30T16:37:41Z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0x010100017F763BCC5A1D458A2B29D5B47DA6BC</vt:lpwstr>
  </property>
</Properties>
</file>